
<file path=[Content_Types].xml><?xml version="1.0" encoding="utf-8"?>
<Types xmlns="http://schemas.openxmlformats.org/package/2006/content-types">
  <Default Extension="jpeg" ContentType="image/jpeg"/>
  <Default Extension="jpg" ContentType="image/jpeg"/>
  <Default Extension="png" ContentType="image/png"/>
  <Default Extension="gif" ContentType="image/gif"/>
  <Default Extension="bmp" ContentType="image/bmp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 1" sheetId="1" r:id="rId1"/>
  </sheets>
  <calcPr calcId="122211"/>
</workbook>
</file>

<file path=xl/sharedStrings.xml><?xml version="1.0" encoding="utf-8"?>
<sst xmlns="http://schemas.openxmlformats.org/spreadsheetml/2006/main" count="4319" uniqueCount="4319">
  <si>
    <t> Код товара</t>
  </si>
  <si>
    <t>Артикул</t>
  </si>
  <si>
    <t>Наименование</t>
  </si>
  <si>
    <t>URL страницы детального просмотра</t>
  </si>
  <si>
    <t>Крупнооптовая</t>
  </si>
  <si>
    <t>Индивидуальная</t>
  </si>
  <si>
    <t>Заказ</t>
  </si>
  <si>
    <t>Внешние аккумуляторы (power bank)</t>
  </si>
  <si>
    <t>Внешний аккумулятор HOCO</t>
  </si>
  <si>
    <t>0А-0189174</t>
  </si>
  <si>
    <t>189174</t>
  </si>
  <si>
    <t>Внешний аккумулятор HOCO J41 Treasure 10000 mAh (LED) черный</t>
  </si>
  <si>
    <t>0А-0168342</t>
  </si>
  <si>
    <t>168342</t>
  </si>
  <si>
    <t>Внешний аккумулятор HOCO J42 High 10000 mAh (LED) черный</t>
  </si>
  <si>
    <t>0А-0197898</t>
  </si>
  <si>
    <t>197898</t>
  </si>
  <si>
    <t>Внешний аккумулятор HOCO J42A High 20000 mAh (LED) белый</t>
  </si>
  <si>
    <t>0А-0197897</t>
  </si>
  <si>
    <t>197897</t>
  </si>
  <si>
    <t>Внешний аккумулятор HOCO J42A High 20000 mAh (LED) розовый</t>
  </si>
  <si>
    <t>0А-0188269</t>
  </si>
  <si>
    <t>188269</t>
  </si>
  <si>
    <t>Внешний аккумулятор HOCO J46 Star Ocean 10000 mAh (LED) красный</t>
  </si>
  <si>
    <t>0А-0191490</t>
  </si>
  <si>
    <t>191490</t>
  </si>
  <si>
    <t>Внешний аккумулятор HOCO J47 Element 10000 mAh (QC3.0/PD/LED) черный</t>
  </si>
  <si>
    <t>0А-0187895</t>
  </si>
  <si>
    <t>187895</t>
  </si>
  <si>
    <t>Внешний аккумулятор HOCO J48 Nimble 10000 mAh чёрный</t>
  </si>
  <si>
    <t>0А-0192302</t>
  </si>
  <si>
    <t>192302</t>
  </si>
  <si>
    <t>Внешний аккумулятор HOCO J50 Surf 10000 mAh (беспроводной) черный</t>
  </si>
  <si>
    <t>0А-0205429</t>
  </si>
  <si>
    <t>205429</t>
  </si>
  <si>
    <t>Внешний аккумулятор HOCO J52 New joy 10000 mAh черный</t>
  </si>
  <si>
    <t>0А-0192277</t>
  </si>
  <si>
    <t>192277</t>
  </si>
  <si>
    <t>Внешний аккумулятор HOCO J55 Neoteric 10000 mAh белый</t>
  </si>
  <si>
    <t>0А-0205583</t>
  </si>
  <si>
    <t>205583</t>
  </si>
  <si>
    <t>Внешний аккумулятор HOCO J59 Famous 10000 mAh (2USB/2A/LED) черный</t>
  </si>
  <si>
    <t>0А-0200458</t>
  </si>
  <si>
    <t>200458</t>
  </si>
  <si>
    <t>Внешний аккумулятор HOCO J59A Famous 20000 mAh (2A/LED) черный</t>
  </si>
  <si>
    <t>0А-0194587</t>
  </si>
  <si>
    <t>194587</t>
  </si>
  <si>
    <t>Внешний аккумулятор HOCO J61 Mini size10000 mAh белый</t>
  </si>
  <si>
    <t>0А-0194586</t>
  </si>
  <si>
    <t>194586</t>
  </si>
  <si>
    <t>Внешний аккумулятор HOCO J61 Mini size10000 mAh чёрный</t>
  </si>
  <si>
    <t>0А-0204330</t>
  </si>
  <si>
    <t>204330</t>
  </si>
  <si>
    <t>Внешний аккумулятор HOCO J63 Velocity 10000 mAh (USB/Type-C/беспроводной/ PD20W/QC3.0) черный</t>
  </si>
  <si>
    <t>0А-0197909</t>
  </si>
  <si>
    <t>197909</t>
  </si>
  <si>
    <t>Внешний аккумулятор HOCO J66 10000 mAh серый</t>
  </si>
  <si>
    <t>0А-0197905</t>
  </si>
  <si>
    <t>197905</t>
  </si>
  <si>
    <t>Внешний аккумулятор HOCO J66 10000 mAh синий</t>
  </si>
  <si>
    <t>0А-0197899</t>
  </si>
  <si>
    <t>197899</t>
  </si>
  <si>
    <t>Внешний аккумулятор HOCO J66A 20000 mAh красный</t>
  </si>
  <si>
    <t>0А-0200461</t>
  </si>
  <si>
    <t>200461</t>
  </si>
  <si>
    <t>Внешний аккумулятор HOCO J68 Famous 10000 mAh (2A/LED) красный</t>
  </si>
  <si>
    <t>0А-0200460</t>
  </si>
  <si>
    <t>200460</t>
  </si>
  <si>
    <t>Внешний аккумулятор HOCO J68 Famous 10000 mAh (2A/LED) черный</t>
  </si>
  <si>
    <t>0А-0203794</t>
  </si>
  <si>
    <t>203794</t>
  </si>
  <si>
    <t>Внешний аккумулятор HOCO J72 10000 mAh (Micro-USB/Type-C/2USB 2A/LED) белый</t>
  </si>
  <si>
    <t>0А-0203793</t>
  </si>
  <si>
    <t>203793</t>
  </si>
  <si>
    <t>Внешний аккумулятор HOCO J72 10000 mAh (Micro-USB/Type-C/2USB 2A/LED) черный</t>
  </si>
  <si>
    <t>0А-0204332</t>
  </si>
  <si>
    <t>204332</t>
  </si>
  <si>
    <t>Внешний аккумулятор HOCO J75 Tresor 10000 mAh (Micro-USB/Type-C/2USB 2A/LED) белый</t>
  </si>
  <si>
    <t>0А-0204331</t>
  </si>
  <si>
    <t>204331</t>
  </si>
  <si>
    <t>Внешний аккумулятор HOCO J75 Tresor 10000 mAh (Micro-USB/Type-C/2USB 2A/LED) черный</t>
  </si>
  <si>
    <t>0А-0205217</t>
  </si>
  <si>
    <t>205217</t>
  </si>
  <si>
    <t>Внешний аккумулятор HOCO J76 Bobby magnetic 10000 mAh (беспроводной/QC/PD) черный</t>
  </si>
  <si>
    <t>0А-0204649</t>
  </si>
  <si>
    <t>204649</t>
  </si>
  <si>
    <t>Внешний аккумулятор HOCO J81 Fast Way 10000 mAh (PD20W/QC3.0/LED) черный</t>
  </si>
  <si>
    <t>0А-0202721</t>
  </si>
  <si>
    <t>202721</t>
  </si>
  <si>
    <t>Внешний аккумулятор HOCO Q2 Galax 10000 mAh (Micro-USB/Type-C 18W/PD 20W) черный</t>
  </si>
  <si>
    <t>Защита экрана</t>
  </si>
  <si>
    <t>Защитные стекла</t>
  </si>
  <si>
    <t>Защитное стекло 6D Apple</t>
  </si>
  <si>
    <t>0А-0197859</t>
  </si>
  <si>
    <t>197859</t>
  </si>
  <si>
    <t>Защитное стекло Hoco A12 "Nano 3D full screen edge protection" для Apple iPhone 7 Plus/8 Plus черное</t>
  </si>
  <si>
    <t>0А-0203133</t>
  </si>
  <si>
    <t>203133</t>
  </si>
  <si>
    <t>Защитное стекло Hoco A12 "Nano 3D full screen edges protection" для Apple iPhone 12 Pro Max черное</t>
  </si>
  <si>
    <t>0А-0203134</t>
  </si>
  <si>
    <t>203134</t>
  </si>
  <si>
    <t>Защитное стекло Hoco A12 "Nano 3D full screen edges protection" для Apple iPhone 12/12 Pro черное</t>
  </si>
  <si>
    <t>0А-0197858</t>
  </si>
  <si>
    <t>197858</t>
  </si>
  <si>
    <t>Защитное стекло Hoco A12 "Nano 3D full screen edges protection" для Apple iPhone 7/8/SE 2020 белое</t>
  </si>
  <si>
    <t>0А-0197864</t>
  </si>
  <si>
    <t>197864</t>
  </si>
  <si>
    <t>Защитное стекло Hoco A12 "Nano 3D full screen edges protection" для Apple iPhone XS Max черное</t>
  </si>
  <si>
    <t>0А-0206076</t>
  </si>
  <si>
    <t>206076</t>
  </si>
  <si>
    <t>Защитное стекло Hoco A12+ "Nano 3D full screen edges protection" для Apple iPhone 13 Pro Max черное</t>
  </si>
  <si>
    <t>0А-0206077</t>
  </si>
  <si>
    <t>206077</t>
  </si>
  <si>
    <t>Защитное стекло Hoco A12+ "Nano 3D full screen edges protection" для Apple iPhone 13/13 Pro черное</t>
  </si>
  <si>
    <t>0А-0192458</t>
  </si>
  <si>
    <t>192458</t>
  </si>
  <si>
    <t>Защитное стекло Hoco A13 "ANTI-SPY TEMPERED GLASS" для Apple iPhone X/XS/11 Pro черное</t>
  </si>
  <si>
    <t>0А-0189279</t>
  </si>
  <si>
    <t>189279</t>
  </si>
  <si>
    <t>Защитное стекло Hoco A13 "ANTI-SPY TEMPERED GLASS" для Apple iPhone XR/11 черное</t>
  </si>
  <si>
    <t>0А-0197863</t>
  </si>
  <si>
    <t>197863</t>
  </si>
  <si>
    <t>Защитное стекло Hoco G1 "TEMPERED GLASS" для Apple iPhone 12 Pro Max/6.7 черное</t>
  </si>
  <si>
    <t>0А-0189623</t>
  </si>
  <si>
    <t>189623</t>
  </si>
  <si>
    <t>Защитное стекло Hoco G1 "TEMPERED GLASS" для Apple iPhone 7 Plus/8 Plus белое</t>
  </si>
  <si>
    <t>0А-0189622</t>
  </si>
  <si>
    <t>189622</t>
  </si>
  <si>
    <t>Защитное стекло Hoco G1 "TEMPERED GLASS" для Apple iPhone 7 Plus/8 Plus черное</t>
  </si>
  <si>
    <t>0А-0189275</t>
  </si>
  <si>
    <t>189275</t>
  </si>
  <si>
    <t>Защитное стекло Hoco G1 "TEMPERED GLASS" для Apple iPhone 7/8/SE 2020 черное</t>
  </si>
  <si>
    <t>0А-0189616</t>
  </si>
  <si>
    <t>189616</t>
  </si>
  <si>
    <t>Защитное стекло Hoco G1 "TEMPERED GLASS" для Apple iPhone XS Max/11 Pro Max черное</t>
  </si>
  <si>
    <t>Защитное стекло Apple Watch</t>
  </si>
  <si>
    <t>0А-0189183</t>
  </si>
  <si>
    <t>189183</t>
  </si>
  <si>
    <t>Защитное стекло HOCO для Apple Watch (0,1mm) 38mm черное</t>
  </si>
  <si>
    <t>0А-0163169</t>
  </si>
  <si>
    <t>163169</t>
  </si>
  <si>
    <t>Защитное стекло HOCO для Apple Watch Series 4 40mm черное</t>
  </si>
  <si>
    <t>0А-0163168</t>
  </si>
  <si>
    <t>163168</t>
  </si>
  <si>
    <t>Защитное стекло HOCO для Apple Watch Series 4 44mm черное</t>
  </si>
  <si>
    <t> Распродажа_стекла и пленки</t>
  </si>
  <si>
    <t>Защита экрана для Apple</t>
  </si>
  <si>
    <t>0А-00005801</t>
  </si>
  <si>
    <t>26237</t>
  </si>
  <si>
    <t>Защитная плёнка HOCO Apple iPhone 5/5S/SE антибликовая</t>
  </si>
  <si>
    <t>0А-00013048</t>
  </si>
  <si>
    <t>26254</t>
  </si>
  <si>
    <t>Защитная плёнка HOCO Apple iPhone 6 Plus/6S Plus</t>
  </si>
  <si>
    <t>0А-00013047</t>
  </si>
  <si>
    <t>26255</t>
  </si>
  <si>
    <t>Защитная плёнка HOCO Apple iPhone 6 Plus/6S Plus матовая</t>
  </si>
  <si>
    <t>0А-00013045</t>
  </si>
  <si>
    <t>26253</t>
  </si>
  <si>
    <t>Защитная плёнка HOCO Apple iPhone 6/6S матовая</t>
  </si>
  <si>
    <t>0А-00005803</t>
  </si>
  <si>
    <t>26201</t>
  </si>
  <si>
    <t>Защитная плёнка HOCO iPad mini </t>
  </si>
  <si>
    <t>0А-00005802</t>
  </si>
  <si>
    <t>26202</t>
  </si>
  <si>
    <t>Защитная плёнка HOCO iPad mini матовая</t>
  </si>
  <si>
    <t>0А-00002405</t>
  </si>
  <si>
    <t>26210</t>
  </si>
  <si>
    <t>Защитная плёнка HOCO iPad2/iPad3 матовая</t>
  </si>
  <si>
    <t>0А-00013051</t>
  </si>
  <si>
    <t>26536</t>
  </si>
  <si>
    <t>Защитное стекло HOCO CHOST SERIES для Apple iPhone 6 Plus/6S Plus "0.15mm" "9H"+ протирка Orig</t>
  </si>
  <si>
    <t>Защита экрана универсальная</t>
  </si>
  <si>
    <t>0А-00002502</t>
  </si>
  <si>
    <t>26168</t>
  </si>
  <si>
    <t>Защитная плёнка 5,0 HOCO SECRET</t>
  </si>
  <si>
    <t>Передача данных</t>
  </si>
  <si>
    <t>AUX, переходники и разветвители</t>
  </si>
  <si>
    <t>Кабель AUX</t>
  </si>
  <si>
    <t>Кабель AUX Hoco</t>
  </si>
  <si>
    <t>0А-0197939</t>
  </si>
  <si>
    <t>197939</t>
  </si>
  <si>
    <t>Кабель AUX (3,5 mm jack) HOCO UPA 02 (100см) красный</t>
  </si>
  <si>
    <t>0А-0154358</t>
  </si>
  <si>
    <t>154358</t>
  </si>
  <si>
    <t>Кабель AUX (3,5 mm jack) HOCO UPA 02 (100см) черный</t>
  </si>
  <si>
    <t>0А-0154353</t>
  </si>
  <si>
    <t>154353</t>
  </si>
  <si>
    <t>Кабель AUX (3,5 mm jack) HOCO UPA 03 Noble sound (100см) серый</t>
  </si>
  <si>
    <t>0А-0163730</t>
  </si>
  <si>
    <t>163730</t>
  </si>
  <si>
    <t>Кабель AUX (3,5 mm jack) HOCO UPA 04 Noble sound (с микрофоном 100см) серый</t>
  </si>
  <si>
    <t>0А-0157474</t>
  </si>
  <si>
    <t>157474</t>
  </si>
  <si>
    <t>Кабель AUX (3,5 mm jack) HOCO UPA 11 (100см) красный</t>
  </si>
  <si>
    <t>0А-0157473</t>
  </si>
  <si>
    <t>157473</t>
  </si>
  <si>
    <t>Кабель AUX (3,5 mm jack) HOCO UPA 11 (100см) чёрный</t>
  </si>
  <si>
    <t>0А-0157472</t>
  </si>
  <si>
    <t>157472</t>
  </si>
  <si>
    <t>Кабель AUX (3,5 mm jack) HOCO UPA 12 (микрофон+кнопка 100см) черный</t>
  </si>
  <si>
    <t>0А-0167803</t>
  </si>
  <si>
    <t>167803</t>
  </si>
  <si>
    <t>Кабель AUX (3,5 mm jack) HOCO UPA 13 (Lightning 100см) черный</t>
  </si>
  <si>
    <t>0А-0194909</t>
  </si>
  <si>
    <t>194909</t>
  </si>
  <si>
    <t>Кабель AUX (3,5 mm jack) HOCO UPA 14 (100см) серый</t>
  </si>
  <si>
    <t>0А-0197420</t>
  </si>
  <si>
    <t>197420</t>
  </si>
  <si>
    <t>Кабель AUX (3,5 mm jack) HOCO UPA 14 (100см) черный</t>
  </si>
  <si>
    <t>0А-0200418</t>
  </si>
  <si>
    <t>200418</t>
  </si>
  <si>
    <t>Кабель AUX (3,5 mm jack) HOCO UPA 14 (200см) серый</t>
  </si>
  <si>
    <t>0А-0194731</t>
  </si>
  <si>
    <t>194731</t>
  </si>
  <si>
    <t>Кабель AUX (3,5 mm jack) HOCO UPA 14 (200см) черный</t>
  </si>
  <si>
    <t>0А-0197938</t>
  </si>
  <si>
    <t>197938</t>
  </si>
  <si>
    <t>Кабель AUX (3,5 mm jack) HOCO UPA 15 (c микрофоном 100см) серый</t>
  </si>
  <si>
    <t>0А-0197927</t>
  </si>
  <si>
    <t>197927</t>
  </si>
  <si>
    <t>Кабель AUX (3,5 mm jack) HOCO UPA 15 (c микрофоном 100см) черный</t>
  </si>
  <si>
    <t>0А-0206259</t>
  </si>
  <si>
    <t>206259</t>
  </si>
  <si>
    <t>Кабель AUX (3,5 mm jack) HOCO UPA 16 (200см) желтый</t>
  </si>
  <si>
    <t>0А-0206258</t>
  </si>
  <si>
    <t>206258</t>
  </si>
  <si>
    <t>Кабель AUX (3,5 mm jack) HOCO UPA 16 (200см) красный</t>
  </si>
  <si>
    <t>0А-0205587</t>
  </si>
  <si>
    <t>205587</t>
  </si>
  <si>
    <t>Кабель AUX (3,5 mm jack) HOCO UPA 18 (выход Lightning) черный</t>
  </si>
  <si>
    <t>Кабель OTG</t>
  </si>
  <si>
    <t>OTG Micro USB</t>
  </si>
  <si>
    <t>0А-0202703</t>
  </si>
  <si>
    <t>202703</t>
  </si>
  <si>
    <t>Переходник Hoco UA10 USB - Micro серебристый</t>
  </si>
  <si>
    <t>OTG Type-C</t>
  </si>
  <si>
    <t>0А-0202682</t>
  </si>
  <si>
    <t>202682</t>
  </si>
  <si>
    <t>Переходник Hoco UA9 USB - Type-C серебристый</t>
  </si>
  <si>
    <t>Кабель переходник Lightning</t>
  </si>
  <si>
    <t>0А-0168303</t>
  </si>
  <si>
    <t>168303</t>
  </si>
  <si>
    <t>Переходник Hoco LS24 Lightning - 2*Lightning серебристый</t>
  </si>
  <si>
    <t>0А-0168304</t>
  </si>
  <si>
    <t>168304</t>
  </si>
  <si>
    <t>Переходник Hoco LS25 Lightning - 3,5 mm jack серебристый</t>
  </si>
  <si>
    <t>0А-0200417</t>
  </si>
  <si>
    <t>200417</t>
  </si>
  <si>
    <t>Переходник Hoco LS27 Lightning - Dual Lightning серый</t>
  </si>
  <si>
    <t>0А-0204325</t>
  </si>
  <si>
    <t>204325</t>
  </si>
  <si>
    <t>Переходник Hoco LS31 Dual, Lightning - 2* Lightning серебристый</t>
  </si>
  <si>
    <t>0А-0203144</t>
  </si>
  <si>
    <t>203144</t>
  </si>
  <si>
    <t>Переходник Hoco LS31 Dual, Lightning - 2* Lightning черный</t>
  </si>
  <si>
    <t>0А-0197941</t>
  </si>
  <si>
    <t>197941</t>
  </si>
  <si>
    <t>Переходник Hoco Micro USB - Lightning розовый</t>
  </si>
  <si>
    <t>Кабель переходник Type-C</t>
  </si>
  <si>
    <t>0А-0188421</t>
  </si>
  <si>
    <t>188421</t>
  </si>
  <si>
    <t>Кабель-переходник Type-C выход на Type-C (100см) HOCO X23 белый</t>
  </si>
  <si>
    <t>0А-0188420</t>
  </si>
  <si>
    <t>188420</t>
  </si>
  <si>
    <t>Кабель-переходник Type-C выход на Type-C (100см) HOCO X23 черный</t>
  </si>
  <si>
    <t>0А-0157445</t>
  </si>
  <si>
    <t>157445</t>
  </si>
  <si>
    <t>Кабель-переходник Type-C выход на Type-C/AUX (3.5 mm jack) HOCO LS19 черный</t>
  </si>
  <si>
    <t>0А-0167746</t>
  </si>
  <si>
    <t>167746</t>
  </si>
  <si>
    <t>Кабель-переходник Type-C выход на Type-C/AUX (3.5 mm jack) HOCO LS26 серебристый</t>
  </si>
  <si>
    <t>0А-0189274</t>
  </si>
  <si>
    <t>189274</t>
  </si>
  <si>
    <t>Переходник Hoco HB-11 (Type-C/3ports) черный</t>
  </si>
  <si>
    <t>0А-0204495</t>
  </si>
  <si>
    <t>204495</t>
  </si>
  <si>
    <t>Переходник Hoco LS30 Type-C - 3,5 mm jack белый</t>
  </si>
  <si>
    <t>0А-0197943</t>
  </si>
  <si>
    <t>197943</t>
  </si>
  <si>
    <t>Переходник Hoco Micro USB - Type-C розовый </t>
  </si>
  <si>
    <t>0А-0197948</t>
  </si>
  <si>
    <t>197948</t>
  </si>
  <si>
    <t>Переходник Hoco UA5 USB - Type-C черный</t>
  </si>
  <si>
    <t>0А-0197949</t>
  </si>
  <si>
    <t>197949</t>
  </si>
  <si>
    <t>Переходник Hoco UA6 USB - Type-C черный </t>
  </si>
  <si>
    <t>0А-0197946</t>
  </si>
  <si>
    <t>197946</t>
  </si>
  <si>
    <t>Переходник Hoco UA8 Micro USB - Type-C серебристый</t>
  </si>
  <si>
    <t>Card Reader / USB HUB</t>
  </si>
  <si>
    <t>Card Reader</t>
  </si>
  <si>
    <t>0А-0202668</t>
  </si>
  <si>
    <t>202668</t>
  </si>
  <si>
    <t>Card Reader Hoco HB20 Mindful 2-in-1 (USB3.0) черный</t>
  </si>
  <si>
    <t>USB Data Cable</t>
  </si>
  <si>
    <t>Кабель Type-C-Lightning</t>
  </si>
  <si>
    <t>Кабель Type-C-Lightning Hoco</t>
  </si>
  <si>
    <t>0А-0203835</t>
  </si>
  <si>
    <t>203835</t>
  </si>
  <si>
    <t>Кабель Type-C - Lightning HOCO "Premium" X21 Plus PD 20W 3А (100сm) бело-черный</t>
  </si>
  <si>
    <t>0А-0203834</t>
  </si>
  <si>
    <t>203834</t>
  </si>
  <si>
    <t>Кабель Type-C - Lightning HOCO "Premium" X21 Plus PD 20W 3А (100сm) красно-черный</t>
  </si>
  <si>
    <t>0А-0203151</t>
  </si>
  <si>
    <t>203151</t>
  </si>
  <si>
    <t>Кабель Type-C - Lightning HOCO "Premium" X36 PD (100см) белый</t>
  </si>
  <si>
    <t>0А-0194630</t>
  </si>
  <si>
    <t>194630</t>
  </si>
  <si>
    <t>Кабель Type-C - Lightning HOCO "Premium" X45 PD (100см) красный</t>
  </si>
  <si>
    <t>0А-0195775</t>
  </si>
  <si>
    <t>195775</t>
  </si>
  <si>
    <t>Кабель Type-C - Lightning HOCO "Premium" X45 PD (100см) черный</t>
  </si>
  <si>
    <t>0А-0204139</t>
  </si>
  <si>
    <t>204139</t>
  </si>
  <si>
    <t>Кабель Type-C - Lightning HOCO "Premium" X55 PD 20W 3А (100сm) белый</t>
  </si>
  <si>
    <t>0А-0203153</t>
  </si>
  <si>
    <t>203153</t>
  </si>
  <si>
    <t>Кабель Type-C - Lightning HOCO "Premium" X56 PD (100см) белый</t>
  </si>
  <si>
    <t>Кабель Type-C-Type-C</t>
  </si>
  <si>
    <t>Кабель Type-C-Type-C Hoco</t>
  </si>
  <si>
    <t>0А-0194643</t>
  </si>
  <si>
    <t>194643</t>
  </si>
  <si>
    <t>Кабель Type-C - Type-C HOCO "Premium" X45 (100сm) красный</t>
  </si>
  <si>
    <t>0А-0194886</t>
  </si>
  <si>
    <t>194886</t>
  </si>
  <si>
    <t>Кабель Type-C - Type-C HOCO "Premium" X45 (100сm) черный</t>
  </si>
  <si>
    <t>0А-0194644</t>
  </si>
  <si>
    <t>194644</t>
  </si>
  <si>
    <t>Кабель Type-C - Type-C HOCO "Premium" X45 (180сm) красный</t>
  </si>
  <si>
    <t>0А-0194876</t>
  </si>
  <si>
    <t>194876</t>
  </si>
  <si>
    <t>Кабель Type-C - Type-C HOCO "Premium" X45 (180сm) черный</t>
  </si>
  <si>
    <t>0А-0203152</t>
  </si>
  <si>
    <t>203152</t>
  </si>
  <si>
    <t>Кабель Type-C - Type-C HOCO "Premium" X51 5.0А (100сm) белый</t>
  </si>
  <si>
    <t>0А-0200441</t>
  </si>
  <si>
    <t>200441</t>
  </si>
  <si>
    <t>Кабель Type-C - Type-C HOCO "Premium" X51 5.0А (200сm) белый</t>
  </si>
  <si>
    <t>0А-0202672</t>
  </si>
  <si>
    <t>202672</t>
  </si>
  <si>
    <t>Кабель Type-C - Type-C HOCO X50 Exquisito 100W (100сm) черный</t>
  </si>
  <si>
    <t>0А-0202674</t>
  </si>
  <si>
    <t>202674</t>
  </si>
  <si>
    <t>Кабель Type-C - Type-C HOCO X50 Exquisito 100W (200сm) серый</t>
  </si>
  <si>
    <t>0А-0203146</t>
  </si>
  <si>
    <t>203146</t>
  </si>
  <si>
    <t>Кабель Type-C - Type-C/Lightning HOCO U95 PD 60W (120 см) черный</t>
  </si>
  <si>
    <t>Кабель USB - Lightning</t>
  </si>
  <si>
    <t>Кабель USB - Lightning HOCO</t>
  </si>
  <si>
    <t>0А-0188223</t>
  </si>
  <si>
    <t>188223</t>
  </si>
  <si>
    <t>Кабель USB - Lightning HOCO "Premium" U14 STEEL MAN (120см) белый</t>
  </si>
  <si>
    <t>0А-0188221</t>
  </si>
  <si>
    <t>188221</t>
  </si>
  <si>
    <t>Кабель USB - Lightning HOCO "Premium" U14 STEEL MAN (120см) золотистый</t>
  </si>
  <si>
    <t>0А-0188222</t>
  </si>
  <si>
    <t>188222</t>
  </si>
  <si>
    <t>Кабель USB - Lightning HOCO "Premium" U14 STEEL MAN (120см) серый</t>
  </si>
  <si>
    <t>0А-0151656</t>
  </si>
  <si>
    <t>151656</t>
  </si>
  <si>
    <t>Кабель USB - Lightning HOCO "Premium" U31 (100см) красный</t>
  </si>
  <si>
    <t>0А-0151655</t>
  </si>
  <si>
    <t>151655</t>
  </si>
  <si>
    <t>Кабель USB - Lightning HOCO "Premium" U31 (100см) чёрный</t>
  </si>
  <si>
    <t>0А-0157528</t>
  </si>
  <si>
    <t>157528</t>
  </si>
  <si>
    <t>Кабель USB - Lightning HOCO "Premium" U35 (120см) чёрный</t>
  </si>
  <si>
    <t>0А-0188233</t>
  </si>
  <si>
    <t>188233</t>
  </si>
  <si>
    <t>Кабель USB - Lightning HOCO "Premium" U39 (120см) красно-черный</t>
  </si>
  <si>
    <t>0А-0157527</t>
  </si>
  <si>
    <t>157527</t>
  </si>
  <si>
    <t>Кабель USB - Lightning HOCO "Premium" U39 (120см) чёрно-золотой</t>
  </si>
  <si>
    <t>0А-0157508</t>
  </si>
  <si>
    <t>157508</t>
  </si>
  <si>
    <t>Кабель USB - Lightning HOCO "Premium" U40A (100см/магнитный/плетёный) серый</t>
  </si>
  <si>
    <t>0А-0157522</t>
  </si>
  <si>
    <t>157522</t>
  </si>
  <si>
    <t>Кабель USB - Lightning HOCO "Premium" U42 Exquisite (120см) белый</t>
  </si>
  <si>
    <t>0А-00035740</t>
  </si>
  <si>
    <t>35740</t>
  </si>
  <si>
    <t>Кабель USB - Lightning HOCO "Premium" U5 (120см) металл серебристый</t>
  </si>
  <si>
    <t>0А-00035741</t>
  </si>
  <si>
    <t>35741</t>
  </si>
  <si>
    <t>Кабель USB - Lightning HOCO "Premium" U5 (120см) металл серый</t>
  </si>
  <si>
    <t>0А-0165365</t>
  </si>
  <si>
    <t>165365</t>
  </si>
  <si>
    <t>Кабель USB - Lightning HOCO "Premium" U55 (120см) черный</t>
  </si>
  <si>
    <t>0А-0194719</t>
  </si>
  <si>
    <t>194719</t>
  </si>
  <si>
    <t>Кабель USB - Lightning HOCO "Premium" U79 (120см) черный</t>
  </si>
  <si>
    <t>0А-0202696</t>
  </si>
  <si>
    <t>202696</t>
  </si>
  <si>
    <t>Кабель USB - Lightning HOCO "Premium" U92 (120см) черный</t>
  </si>
  <si>
    <t>0А-0200440</t>
  </si>
  <si>
    <t>200440</t>
  </si>
  <si>
    <t>Кабель USB - Lightning HOCO "Premium" U93 2.4A (120см) черный</t>
  </si>
  <si>
    <t>0А-00018838</t>
  </si>
  <si>
    <t>21087</t>
  </si>
  <si>
    <t>Кабель USB - Lightning HOCO "Premium" X1 (100см) белый</t>
  </si>
  <si>
    <t>0А-00018831</t>
  </si>
  <si>
    <t>21089</t>
  </si>
  <si>
    <t>Кабель USB - Lightning HOCO "Premium" X1 (200см) белый</t>
  </si>
  <si>
    <t>0А-00020230</t>
  </si>
  <si>
    <t>21090</t>
  </si>
  <si>
    <t>Кабель USB - Lightning HOCO "Premium" X1 (300см) белый</t>
  </si>
  <si>
    <t>0А-0151630</t>
  </si>
  <si>
    <t>151630</t>
  </si>
  <si>
    <t>Кабель USB - Lightning HOCO "Premium" X13 (100см, 2.4A) белый</t>
  </si>
  <si>
    <t>0А-0151629</t>
  </si>
  <si>
    <t>151629</t>
  </si>
  <si>
    <t>Кабель USB - Lightning HOCO "Premium" X13 (100см, 2.4A) чёрный</t>
  </si>
  <si>
    <t>0А-0150502</t>
  </si>
  <si>
    <t>150502</t>
  </si>
  <si>
    <t>Кабель USB - Lightning HOCO "Premium" X14 (100см) красно-чёрный</t>
  </si>
  <si>
    <t>0А-0150501</t>
  </si>
  <si>
    <t>150501</t>
  </si>
  <si>
    <t>Кабель USB - Lightning HOCO "Premium" X14 (100см) чёрный</t>
  </si>
  <si>
    <t>0А-0150503</t>
  </si>
  <si>
    <t>150503</t>
  </si>
  <si>
    <t>Кабель USB - Lightning HOCO "Premium" X14 (200см) красно-чёрный</t>
  </si>
  <si>
    <t>0А-0150504</t>
  </si>
  <si>
    <t>150504</t>
  </si>
  <si>
    <t>Кабель USB - Lightning HOCO "Premium" X14 (200см) чёрный</t>
  </si>
  <si>
    <t>0А-00018829</t>
  </si>
  <si>
    <t>21095</t>
  </si>
  <si>
    <t>Кабель USB - Lightning HOCO "Premium" X2 плетенный (100см) золотистый</t>
  </si>
  <si>
    <t>0А-00018830</t>
  </si>
  <si>
    <t>21096</t>
  </si>
  <si>
    <t>Кабель USB - Lightning HOCO "Premium" X2 плетенный (100см) розовый</t>
  </si>
  <si>
    <t>0А-00018828</t>
  </si>
  <si>
    <t>21097</t>
  </si>
  <si>
    <t>Кабель USB - Lightning HOCO "Premium" X2 плетенный (100см) серый</t>
  </si>
  <si>
    <t>0А-0151605</t>
  </si>
  <si>
    <t>151605</t>
  </si>
  <si>
    <t>Кабель USB - Lightning HOCO "Premium" X20 Flash (100см, 2.4A) белый</t>
  </si>
  <si>
    <t>0А-0151606</t>
  </si>
  <si>
    <t>151606</t>
  </si>
  <si>
    <t>Кабель USB - Lightning HOCO "Premium" X20 Flash (100см, 2.4A) чёрный</t>
  </si>
  <si>
    <t>0А-0151604</t>
  </si>
  <si>
    <t>151604</t>
  </si>
  <si>
    <t>Кабель USB - Lightning HOCO "Premium" X20 Flash (200см) белый</t>
  </si>
  <si>
    <t>0А-0151603</t>
  </si>
  <si>
    <t>151603</t>
  </si>
  <si>
    <t>Кабель USB - Lightning HOCO "Premium" X20 Flash (200см) чёрный</t>
  </si>
  <si>
    <t>0А-0151602</t>
  </si>
  <si>
    <t>151602</t>
  </si>
  <si>
    <t>Кабель USB - Lightning HOCO "Premium" X20 Flash (300см) белый</t>
  </si>
  <si>
    <t>0А-0151601</t>
  </si>
  <si>
    <t>151601</t>
  </si>
  <si>
    <t>Кабель USB - Lightning HOCO "Premium" X20 Flash (300см) чёрный</t>
  </si>
  <si>
    <t>0А-0188378</t>
  </si>
  <si>
    <t>188378</t>
  </si>
  <si>
    <t>Кабель USB - Lightning HOCO "Premium" X21 Plus Silicone (100см, 2A) бело-чёрный</t>
  </si>
  <si>
    <t>0А-0190086</t>
  </si>
  <si>
    <t>190086</t>
  </si>
  <si>
    <t>Кабель USB - Lightning HOCO "Premium" X21 Plus Silicone (100см, 2A) черно-желтый</t>
  </si>
  <si>
    <t>0А-0189703</t>
  </si>
  <si>
    <t>189703</t>
  </si>
  <si>
    <t>Кабель USB - Lightning HOCO "Premium" X21 Plus Silicone (100см, 2A) черно-красный</t>
  </si>
  <si>
    <t>0А-0154338</t>
  </si>
  <si>
    <t>154338</t>
  </si>
  <si>
    <t>Кабель USB - Lightning HOCO "Premium" X21 Silicone (100см, 2A) бело-чёрный</t>
  </si>
  <si>
    <t>0А-0157530</t>
  </si>
  <si>
    <t>157530</t>
  </si>
  <si>
    <t>Кабель USB - Lightning HOCO "Premium" X25 (100см) белый</t>
  </si>
  <si>
    <t>0А-0157529</t>
  </si>
  <si>
    <t>157529</t>
  </si>
  <si>
    <t>Кабель USB - Lightning HOCO "Premium" X25 (100см) чёрный</t>
  </si>
  <si>
    <t>0А-0157513</t>
  </si>
  <si>
    <t>157513</t>
  </si>
  <si>
    <t>Кабель USB - Lightning HOCO "Premium" X26 (100см) чёрно-золотой</t>
  </si>
  <si>
    <t>0А-0157512</t>
  </si>
  <si>
    <t>157512</t>
  </si>
  <si>
    <t>Кабель USB - Lightning HOCO "Premium" X26 (100см) чёрно-красный</t>
  </si>
  <si>
    <t>0А-0162293</t>
  </si>
  <si>
    <t>162293</t>
  </si>
  <si>
    <t>Кабель USB - Lightning HOCO "Premium" X29 (100см) белый</t>
  </si>
  <si>
    <t>0А-0165362</t>
  </si>
  <si>
    <t>165362</t>
  </si>
  <si>
    <t>Кабель USB - Lightning HOCO "Premium" X30 (120см) черный</t>
  </si>
  <si>
    <t>0А-0167776</t>
  </si>
  <si>
    <t>167776</t>
  </si>
  <si>
    <t>Кабель USB - Lightning HOCO "Premium" X34 (100см) черный</t>
  </si>
  <si>
    <t>0А-0188239</t>
  </si>
  <si>
    <t>188239</t>
  </si>
  <si>
    <t>Кабель USB - Lightning HOCO "Premium" X37 (100см) белый</t>
  </si>
  <si>
    <t>0А-0188377</t>
  </si>
  <si>
    <t>188377</t>
  </si>
  <si>
    <t>Кабель USB - Lightning HOCO "Premium" X38 (100см) красный</t>
  </si>
  <si>
    <t>0А-0188416</t>
  </si>
  <si>
    <t>188416</t>
  </si>
  <si>
    <t>Кабель USB - Lightning HOCO "Premium" X38 (100см) черный</t>
  </si>
  <si>
    <t>0А-00035736</t>
  </si>
  <si>
    <t>35736</t>
  </si>
  <si>
    <t>Кабель USB - Lightning HOCO "Premium" X5 (100см) плоский белый</t>
  </si>
  <si>
    <t>0А-00035732</t>
  </si>
  <si>
    <t>35732</t>
  </si>
  <si>
    <t>Кабель USB - Lightning HOCO "Premium" X5 (100см) плоский чёрный</t>
  </si>
  <si>
    <t>0А-0205575</t>
  </si>
  <si>
    <t>205575</t>
  </si>
  <si>
    <t>Кабель USB - Lightning HOCO "Premium" X52 Magnetic (100сm) черный</t>
  </si>
  <si>
    <t>0А-0205589</t>
  </si>
  <si>
    <t>205589</t>
  </si>
  <si>
    <t>Кабель USB - Lightning HOCO "Premium" X63 Magnetic (100сm) черный</t>
  </si>
  <si>
    <t>Кабель USB - Micro USB</t>
  </si>
  <si>
    <t>0А-0189609</t>
  </si>
  <si>
    <t>189609</t>
  </si>
  <si>
    <t>Кабель USB - micro USB HOCO "Premium" U74 (120см) черный</t>
  </si>
  <si>
    <t>0А-0151610</t>
  </si>
  <si>
    <t>151610</t>
  </si>
  <si>
    <t>Кабель USB - micro USB HOCO "Premium" X20 Forest Mystery (200см) белый</t>
  </si>
  <si>
    <t>0А-0154326</t>
  </si>
  <si>
    <t>154326</t>
  </si>
  <si>
    <t>Кабель USB - micro USB HOCO "Premium" X21 Silicone (100см) черно-красный</t>
  </si>
  <si>
    <t>0А-0188182</t>
  </si>
  <si>
    <t>188182</t>
  </si>
  <si>
    <t>Кабель USB - micro USB HOCO "Premium" X40 (100см) черный</t>
  </si>
  <si>
    <t>0А-0197937</t>
  </si>
  <si>
    <t>197937</t>
  </si>
  <si>
    <t>Кабель USB - micro USB HOCO "Premium" X50 (100см) серый</t>
  </si>
  <si>
    <t>Кабель USB - Micro USB HOCO</t>
  </si>
  <si>
    <t>0А-0151657</t>
  </si>
  <si>
    <t>151657</t>
  </si>
  <si>
    <t>Кабель USB - micro USB HOCO "Premium" U31 (100см) чёрный</t>
  </si>
  <si>
    <t>0А-0188359</t>
  </si>
  <si>
    <t>188359</t>
  </si>
  <si>
    <t>Кабель USB - micro USB HOCO "Premium" U39 (120см) красно-черный</t>
  </si>
  <si>
    <t>0А-0157500</t>
  </si>
  <si>
    <t>157500</t>
  </si>
  <si>
    <t>Кабель USB - micro USB HOCO "Premium" U39 (120см) чёрно-золотой</t>
  </si>
  <si>
    <t>0А-0165361</t>
  </si>
  <si>
    <t>165361</t>
  </si>
  <si>
    <t>Кабель USB - micro USB HOCO "Premium" U53 (120см) красный</t>
  </si>
  <si>
    <t>0А-0165360</t>
  </si>
  <si>
    <t>165360</t>
  </si>
  <si>
    <t>Кабель USB - micro USB HOCO "Premium" U53 (120см) чёрный</t>
  </si>
  <si>
    <t>0А-0164196</t>
  </si>
  <si>
    <t>164196</t>
  </si>
  <si>
    <t>Кабель USB - micro USB HOCO "Premium" U55 (120см) красный</t>
  </si>
  <si>
    <t>0А-0192274</t>
  </si>
  <si>
    <t>192274</t>
  </si>
  <si>
    <t>Кабель USB - micro USB HOCO "Premium" U68 (120см,4A) красный</t>
  </si>
  <si>
    <t>0А-0188193</t>
  </si>
  <si>
    <t>188193</t>
  </si>
  <si>
    <t>Кабель USB - micro USB HOCO "Premium" U68 (120см) черный</t>
  </si>
  <si>
    <t>0А-0188357</t>
  </si>
  <si>
    <t>188357</t>
  </si>
  <si>
    <t>Кабель USB - micro USB HOCO "Premium" U70 (120см) серый</t>
  </si>
  <si>
    <t>0А-0188192</t>
  </si>
  <si>
    <t>188192</t>
  </si>
  <si>
    <t>Кабель USB - micro USB HOCO "Premium" U74 (120см) красный</t>
  </si>
  <si>
    <t>0А-0194874</t>
  </si>
  <si>
    <t>194874</t>
  </si>
  <si>
    <t>Кабель USB - micro USB HOCO "Premium" U76 Magnetic (100см) чёрный</t>
  </si>
  <si>
    <t>0А-0202697</t>
  </si>
  <si>
    <t>202697</t>
  </si>
  <si>
    <t>Кабель USB - micro USB HOCO "Premium" U92 (120см) черный</t>
  </si>
  <si>
    <t>0А-0197933</t>
  </si>
  <si>
    <t>197933</t>
  </si>
  <si>
    <t>Кабель USB - micro USB HOCO "Premium" U93 (120см) черный</t>
  </si>
  <si>
    <t>0А-0154337</t>
  </si>
  <si>
    <t>154337</t>
  </si>
  <si>
    <t>Кабель USB - micro USB HOCO "Premium" UPM10 (120см) белый</t>
  </si>
  <si>
    <t>0А-0154336</t>
  </si>
  <si>
    <t>154336</t>
  </si>
  <si>
    <t>Кабель USB - micro USB HOCO "Premium" UPM10 (120см) чёрный</t>
  </si>
  <si>
    <t>0А-0157481</t>
  </si>
  <si>
    <t>157481</t>
  </si>
  <si>
    <t>Кабель USB - micro USB HOCO "Premium" X1 (100см, 2 кабеля) белый</t>
  </si>
  <si>
    <t>0А-00018835</t>
  </si>
  <si>
    <t>21091</t>
  </si>
  <si>
    <t>Кабель USB - micro USB HOCO "Premium" X1 (100см) белый</t>
  </si>
  <si>
    <t>0А-0157480</t>
  </si>
  <si>
    <t>157480</t>
  </si>
  <si>
    <t>Кабель USB - micro USB HOCO "Premium" X1 (200см) белый</t>
  </si>
  <si>
    <t>0А-0151636</t>
  </si>
  <si>
    <t>151636</t>
  </si>
  <si>
    <t>Кабель USB - micro USB HOCO "Premium" X13 (100см, 2.4A) белый</t>
  </si>
  <si>
    <t>0А-0151635</t>
  </si>
  <si>
    <t>151635</t>
  </si>
  <si>
    <t>Кабель USB - micro USB HOCO "Premium" X13 (100см, 2.4A) чёрный</t>
  </si>
  <si>
    <t>0А-0150497</t>
  </si>
  <si>
    <t>150497</t>
  </si>
  <si>
    <t>Кабель USB - micro USB HOCO "Premium" X14  (100см)  красно-чёрный</t>
  </si>
  <si>
    <t>0А-0150498</t>
  </si>
  <si>
    <t>150498</t>
  </si>
  <si>
    <t>Кабель USB - micro USB HOCO "Premium" X14  (100см) чёрный</t>
  </si>
  <si>
    <t>0А-0150496</t>
  </si>
  <si>
    <t>150496</t>
  </si>
  <si>
    <t>Кабель USB - micro USB HOCO "Premium" X14  (200см)  красно-чёрный</t>
  </si>
  <si>
    <t>0А-0150495</t>
  </si>
  <si>
    <t>150495</t>
  </si>
  <si>
    <t>Кабель USB - micro USB HOCO "Premium" X14  (200см)  чёрный</t>
  </si>
  <si>
    <t>0А-00018833</t>
  </si>
  <si>
    <t>21092</t>
  </si>
  <si>
    <t>Кабель USB - micro USB HOCO "Premium" X2 плетеный (100см) золотистый</t>
  </si>
  <si>
    <t>0А-00018834</t>
  </si>
  <si>
    <t>21093</t>
  </si>
  <si>
    <t>Кабель USB - micro USB HOCO "Premium" X2 плетеный (100см) розовый</t>
  </si>
  <si>
    <t>0А-00018832</t>
  </si>
  <si>
    <t>21094</t>
  </si>
  <si>
    <t>Кабель USB - micro USB HOCO "Premium" X2 плетеный (100см) серый</t>
  </si>
  <si>
    <t>0А-0151609</t>
  </si>
  <si>
    <t>151609</t>
  </si>
  <si>
    <t>Кабель USB - micro USB HOCO "Premium" X20 Desert Camel (100см, 2.4A) чёрный</t>
  </si>
  <si>
    <t>0А-0151613</t>
  </si>
  <si>
    <t>151613</t>
  </si>
  <si>
    <t>Кабель USB - micro USB HOCO "Premium" X20 Desert Camel (200см) чёрный</t>
  </si>
  <si>
    <t>0А-0151607</t>
  </si>
  <si>
    <t>151607</t>
  </si>
  <si>
    <t>Кабель USB - micro USB HOCO "Premium" X20 Desert Camel (300см) чёрный</t>
  </si>
  <si>
    <t>0А-0151614</t>
  </si>
  <si>
    <t>151614</t>
  </si>
  <si>
    <t>Кабель USB - micro USB HOCO "Premium" X20 Forest Mystery (100см, 2.4A) белый</t>
  </si>
  <si>
    <t>0А-0151608</t>
  </si>
  <si>
    <t>151608</t>
  </si>
  <si>
    <t>Кабель USB - micro USB HOCO "Premium" X20 Forest Mystery (300см) белый</t>
  </si>
  <si>
    <t>0А-0188625</t>
  </si>
  <si>
    <t>188625</t>
  </si>
  <si>
    <t>Кабель USB - micro USB HOCO "Premium" X21 Plus Silicone (100см) бело-чёрный</t>
  </si>
  <si>
    <t>0А-0188626</t>
  </si>
  <si>
    <t>188626</t>
  </si>
  <si>
    <t>Кабель USB - micro USB HOCO "Premium" X21 Plus Silicone (100см) черно-красный</t>
  </si>
  <si>
    <t>0А-0188373</t>
  </si>
  <si>
    <t>188373</t>
  </si>
  <si>
    <t>Кабель USB - micro USB HOCO "Premium" X21 Plus Silicone (200см) черно-белый</t>
  </si>
  <si>
    <t>0А-0188372</t>
  </si>
  <si>
    <t>188372</t>
  </si>
  <si>
    <t>Кабель USB - micro USB HOCO "Premium" X21 Plus Silicone (200см) черно-красный</t>
  </si>
  <si>
    <t>0А-0154324</t>
  </si>
  <si>
    <t>154324</t>
  </si>
  <si>
    <t>Кабель USB - micro USB HOCO "Premium" X23 Skilled (100см) чёрный</t>
  </si>
  <si>
    <t>0А-0157482</t>
  </si>
  <si>
    <t>157482</t>
  </si>
  <si>
    <t>Кабель USB - micro USB HOCO "Premium" X24 (100см) белый</t>
  </si>
  <si>
    <t>0А-0157483</t>
  </si>
  <si>
    <t>157483</t>
  </si>
  <si>
    <t>Кабель USB - micro USB HOCO "Premium" X24 (100см) чёрный</t>
  </si>
  <si>
    <t>0А-0157486</t>
  </si>
  <si>
    <t>157486</t>
  </si>
  <si>
    <t>Кабель USB - micro USB HOCO "Premium" X25 (100см) белый</t>
  </si>
  <si>
    <t>0А-0157487</t>
  </si>
  <si>
    <t>157487</t>
  </si>
  <si>
    <t>Кабель USB - micro USB HOCO "Premium" X25 (100см) чёрный</t>
  </si>
  <si>
    <t>0А-0157489</t>
  </si>
  <si>
    <t>157489</t>
  </si>
  <si>
    <t>Кабель USB - micro USB HOCO "Premium" X26 (100см) чёрно-золотой</t>
  </si>
  <si>
    <t>0А-0157488</t>
  </si>
  <si>
    <t>157488</t>
  </si>
  <si>
    <t>Кабель USB - micro USB HOCO "Premium" X26 (100см) чёрно-красный</t>
  </si>
  <si>
    <t>0А-0188188</t>
  </si>
  <si>
    <t>188188</t>
  </si>
  <si>
    <t>Кабель USB - micro USB HOCO "Premium" X27 (120см) чёрный</t>
  </si>
  <si>
    <t>0А-0161388</t>
  </si>
  <si>
    <t>161388</t>
  </si>
  <si>
    <t>Кабель USB - micro USB HOCO "Premium" X29 (100см) белый</t>
  </si>
  <si>
    <t>0А-0165359</t>
  </si>
  <si>
    <t>165359</t>
  </si>
  <si>
    <t>Кабель USB - micro USB HOCO "Premium" X30 (120см) черный</t>
  </si>
  <si>
    <t>0А-0188185</t>
  </si>
  <si>
    <t>188185</t>
  </si>
  <si>
    <t>Кабель USB - micro USB HOCO "Premium" X33 (100см) белый</t>
  </si>
  <si>
    <t>0А-0188194</t>
  </si>
  <si>
    <t>188194</t>
  </si>
  <si>
    <t>Кабель USB - micro USB HOCO "Premium" X33 (100см) черный</t>
  </si>
  <si>
    <t>0А-0168306</t>
  </si>
  <si>
    <t>168306</t>
  </si>
  <si>
    <t>Кабель USB - micro USB HOCO "Premium" X34 (100см) красный</t>
  </si>
  <si>
    <t>0А-0167778</t>
  </si>
  <si>
    <t>167778</t>
  </si>
  <si>
    <t>Кабель USB - micro USB HOCO "Premium" X34 (100см) черный</t>
  </si>
  <si>
    <t>0А-0188189</t>
  </si>
  <si>
    <t>188189</t>
  </si>
  <si>
    <t>Кабель USB - micro USB HOCO "Premium" X38 (100см) черный</t>
  </si>
  <si>
    <t>0А-0188183</t>
  </si>
  <si>
    <t>188183</t>
  </si>
  <si>
    <t>Кабель USB - micro USB HOCO "Premium" X39 (100см) черный</t>
  </si>
  <si>
    <t>0А-00035742</t>
  </si>
  <si>
    <t>35742</t>
  </si>
  <si>
    <t>Кабель USB - micro USB HOCO "Premium" X4 (120см) плоский белый</t>
  </si>
  <si>
    <t>0А-00035743</t>
  </si>
  <si>
    <t>35743</t>
  </si>
  <si>
    <t>Кабель USB - micro USB HOCO "Premium" X4 (120см) плоский чёрный</t>
  </si>
  <si>
    <t>0А-0194637</t>
  </si>
  <si>
    <t>194637</t>
  </si>
  <si>
    <t>Кабель USB - micro USB HOCO "Premium" X45 (100см) чёрный</t>
  </si>
  <si>
    <t>0А-00035745</t>
  </si>
  <si>
    <t>35745</t>
  </si>
  <si>
    <t>Кабель USB - micro USB HOCO "Premium" X5 (100см) плоский белый</t>
  </si>
  <si>
    <t>0А-00035744</t>
  </si>
  <si>
    <t>35744</t>
  </si>
  <si>
    <t>Кабель USB - micro USB HOCO "Premium" X5 (100см) плоский чёрный</t>
  </si>
  <si>
    <t>0А-0197934</t>
  </si>
  <si>
    <t>197934</t>
  </si>
  <si>
    <t>Кабель USB - micro USB HOCO "Premium" X50 (100см) чёрный</t>
  </si>
  <si>
    <t>0А-0206564</t>
  </si>
  <si>
    <t>206564</t>
  </si>
  <si>
    <t>Кабель USB - micro USB HOCO "Premium" X52 Magnetic (100сm) черный</t>
  </si>
  <si>
    <t>0А-0205590</t>
  </si>
  <si>
    <t>205590</t>
  </si>
  <si>
    <t>Кабель USB - micro USB HOCO "Premium" X63 Magnetic (100см) черный</t>
  </si>
  <si>
    <t>0А-0146736</t>
  </si>
  <si>
    <t>146736</t>
  </si>
  <si>
    <t>Кабель USB - micro USB HOCO "Premium" X9 (100см) плоский чёрный</t>
  </si>
  <si>
    <t>Кабель USB - Multi</t>
  </si>
  <si>
    <t>Кабель USB - Multi HOCO</t>
  </si>
  <si>
    <t>0А-0203808</t>
  </si>
  <si>
    <t>203808</t>
  </si>
  <si>
    <t>Кабель Type-C - Lightning HOCO "Premium" U95 PD 20W (120см) черный</t>
  </si>
  <si>
    <t>0А-0203148</t>
  </si>
  <si>
    <t>203148</t>
  </si>
  <si>
    <t>Кабель Type-C - Type-C HOCO U95 PD 60W (150см) черный</t>
  </si>
  <si>
    <t>0А-0194607</t>
  </si>
  <si>
    <t>194607</t>
  </si>
  <si>
    <t>Кабель USB Multi 3в1 Lightning/micro USB/Type-C HOCO "Premium" U86 черный</t>
  </si>
  <si>
    <t>Кабель USB - Type-C</t>
  </si>
  <si>
    <t>0А-0163735</t>
  </si>
  <si>
    <t>163735</t>
  </si>
  <si>
    <t>Кабель USB - Type-C HOCO "Premium" X22 (5A QC, 100см) черный</t>
  </si>
  <si>
    <t>Кабель USB - Type-C HOCO</t>
  </si>
  <si>
    <t>0А-0188224</t>
  </si>
  <si>
    <t>188224</t>
  </si>
  <si>
    <t>Кабель USB - Type-C HOCO "Premium" U14 STEEL MAN (120сm) золотистый</t>
  </si>
  <si>
    <t>0А-0188225</t>
  </si>
  <si>
    <t>188225</t>
  </si>
  <si>
    <t>Кабель USB - Type-C HOCO "Premium" U14 STEEL MAN (120сm) серый</t>
  </si>
  <si>
    <t>0А-0151659</t>
  </si>
  <si>
    <t>151659</t>
  </si>
  <si>
    <t>Кабель USB - Type-C HOCO "Premium" U31 (100сm) красный</t>
  </si>
  <si>
    <t>0А-0151660</t>
  </si>
  <si>
    <t>151660</t>
  </si>
  <si>
    <t>Кабель USB - Type-C HOCO "Premium" U31 (100сm) чёрный</t>
  </si>
  <si>
    <t>0А-0165368</t>
  </si>
  <si>
    <t>165368</t>
  </si>
  <si>
    <t>Кабель USB - Type-C HOCO "Premium" U53 (120сm) чёрный</t>
  </si>
  <si>
    <t>0А-0184526</t>
  </si>
  <si>
    <t>184526</t>
  </si>
  <si>
    <t>Кабель USB - Type-C HOCO "Premium" U58 (120сm) красный</t>
  </si>
  <si>
    <t>0А-0184525</t>
  </si>
  <si>
    <t>184525</t>
  </si>
  <si>
    <t>Кабель USB - Type-C HOCO "Premium" U58 (120сm) черный</t>
  </si>
  <si>
    <t>0А-0188400</t>
  </si>
  <si>
    <t>188400</t>
  </si>
  <si>
    <t>Кабель USB - Type-C HOCO "Premium" U68 (120сm) красный</t>
  </si>
  <si>
    <t>0А-0188399</t>
  </si>
  <si>
    <t>188399</t>
  </si>
  <si>
    <t>Кабель USB - Type-C HOCO "Premium" U68 (120сm) черный</t>
  </si>
  <si>
    <t>0А-0194615</t>
  </si>
  <si>
    <t>194615</t>
  </si>
  <si>
    <t>Кабель USB - Type-C HOCO "Premium" U89 (120см) LED черный</t>
  </si>
  <si>
    <t>0А-0197928</t>
  </si>
  <si>
    <t>197928</t>
  </si>
  <si>
    <t>Кабель USB - Type-C HOCO "Premium" U93 (120сm) черный</t>
  </si>
  <si>
    <t>0А-00018837</t>
  </si>
  <si>
    <t>26800</t>
  </si>
  <si>
    <t>Кабель USB - Type-C HOCO "Premium" X1 (100см) белый</t>
  </si>
  <si>
    <t>0А-0151642</t>
  </si>
  <si>
    <t>151642</t>
  </si>
  <si>
    <t>Кабель USB - Type-C HOCO "Premium" X13 (100сm, 3A) белый</t>
  </si>
  <si>
    <t>0А-0151641</t>
  </si>
  <si>
    <t>151641</t>
  </si>
  <si>
    <t>Кабель USB - Type-C HOCO "Premium" X13 (100сm, 3A) чёрный</t>
  </si>
  <si>
    <t>0А-0150500</t>
  </si>
  <si>
    <t>150500</t>
  </si>
  <si>
    <t>Кабель USB - Type-C HOCO "Premium" X14 (100сm) красно-чёрный</t>
  </si>
  <si>
    <t>0А-0150493</t>
  </si>
  <si>
    <t>150493</t>
  </si>
  <si>
    <t>Кабель USB - Type-C HOCO "Premium" X14 (100сm) чёрный</t>
  </si>
  <si>
    <t>0А-0150499</t>
  </si>
  <si>
    <t>150499</t>
  </si>
  <si>
    <t>Кабель USB - Type-C HOCO "Premium" X14 (200сm)  красно-чёрный</t>
  </si>
  <si>
    <t>0А-0150494</t>
  </si>
  <si>
    <t>150494</t>
  </si>
  <si>
    <t>Кабель USB - Type-C HOCO "Premium" X14 (200сm) чёрный</t>
  </si>
  <si>
    <t>0А-0151621</t>
  </si>
  <si>
    <t>151621</t>
  </si>
  <si>
    <t>Кабель USB - Type-C HOCO "Premium" X20 (100сm, 3A) белый</t>
  </si>
  <si>
    <t>0А-0151620</t>
  </si>
  <si>
    <t>151620</t>
  </si>
  <si>
    <t>Кабель USB - Type-C HOCO "Premium" X20 (100сm, 3A) чёрный</t>
  </si>
  <si>
    <t>0А-0151619</t>
  </si>
  <si>
    <t>151619</t>
  </si>
  <si>
    <t>Кабель USB - Type-C HOCO "Premium" X20 (200сm) белый</t>
  </si>
  <si>
    <t>0А-0151617</t>
  </si>
  <si>
    <t>151617</t>
  </si>
  <si>
    <t>Кабель USB - Type-C HOCO "Premium" X20 (300сm) белый</t>
  </si>
  <si>
    <t>0А-0151616</t>
  </si>
  <si>
    <t>151616</t>
  </si>
  <si>
    <t>Кабель USB - Type-C HOCO "Premium" X20 (300сm) чёрный</t>
  </si>
  <si>
    <t>0А-0154317</t>
  </si>
  <si>
    <t>154317</t>
  </si>
  <si>
    <t>Кабель USB - Type-C HOCO "Premium" X21 Silicone (100сm) бело-чёрный</t>
  </si>
  <si>
    <t>0А-0154316</t>
  </si>
  <si>
    <t>154316</t>
  </si>
  <si>
    <t>Кабель USB - Type-C HOCO "Premium" X21 Silicone (100сm) красно-чёрный</t>
  </si>
  <si>
    <t>0А-0188202</t>
  </si>
  <si>
    <t>188202</t>
  </si>
  <si>
    <t>Кабель USB - Type-C HOCO "Premium" X24 (100сm) белый</t>
  </si>
  <si>
    <t>0А-0188200</t>
  </si>
  <si>
    <t>188200</t>
  </si>
  <si>
    <t>Кабель USB - Type-C HOCO "Premium" X24 (100сm) черный</t>
  </si>
  <si>
    <t>0А-0157471</t>
  </si>
  <si>
    <t>157471</t>
  </si>
  <si>
    <t>Кабель USB - Type-C HOCO "Premium" X25 (100сm) белый</t>
  </si>
  <si>
    <t>0А-0157470</t>
  </si>
  <si>
    <t>157470</t>
  </si>
  <si>
    <t>Кабель USB - Type-C HOCO "Premium" X25 (100сm) чёрный</t>
  </si>
  <si>
    <t>0А-0157468</t>
  </si>
  <si>
    <t>157468</t>
  </si>
  <si>
    <t>Кабель USB - Type-C HOCO "Premium" X26 (100сm) чёрно-золотой</t>
  </si>
  <si>
    <t>0А-0189182</t>
  </si>
  <si>
    <t>189182</t>
  </si>
  <si>
    <t>Кабель USB - Type-C HOCO "Premium" X27 (120см) белый</t>
  </si>
  <si>
    <t>0А-0188395</t>
  </si>
  <si>
    <t>188395</t>
  </si>
  <si>
    <t>Кабель USB - Type-C HOCO "Premium" X27 (120см) черный</t>
  </si>
  <si>
    <t>0А-0162298</t>
  </si>
  <si>
    <t>162298</t>
  </si>
  <si>
    <t>Кабель USB - Type-C HOCO "Premium" X29 (100см) черный</t>
  </si>
  <si>
    <t>0А-0164899</t>
  </si>
  <si>
    <t>164899</t>
  </si>
  <si>
    <t>Кабель USB - Type-C HOCO "Premium" X30 (120см) черный</t>
  </si>
  <si>
    <t>0А-0164205</t>
  </si>
  <si>
    <t>164205</t>
  </si>
  <si>
    <t>Кабель USB - Type-C HOCO "Premium" X32 (100см) белый</t>
  </si>
  <si>
    <t>0А-0184521</t>
  </si>
  <si>
    <t>184521</t>
  </si>
  <si>
    <t>Кабель USB - Type-C HOCO "Premium" X33 (100см) белый</t>
  </si>
  <si>
    <t>0А-0184522</t>
  </si>
  <si>
    <t>184522</t>
  </si>
  <si>
    <t>Кабель USB - Type-C HOCO "Premium" X33 (100см) черный</t>
  </si>
  <si>
    <t>0А-0167779</t>
  </si>
  <si>
    <t>167779</t>
  </si>
  <si>
    <t>Кабель USB - Type-C HOCO "Premium" X34 (100см) черный</t>
  </si>
  <si>
    <t>0А-0180487</t>
  </si>
  <si>
    <t>180487</t>
  </si>
  <si>
    <t>Кабель USB - Type-C HOCO "Premium" X35 (25см) черный</t>
  </si>
  <si>
    <t>0А-0188215</t>
  </si>
  <si>
    <t>188215</t>
  </si>
  <si>
    <t>Кабель USB - Type-C HOCO "Premium" X37 (100см) белый</t>
  </si>
  <si>
    <t>0А-0188393</t>
  </si>
  <si>
    <t>188393</t>
  </si>
  <si>
    <t>Кабель USB - Type-C HOCO "Premium" X38 (100см) черный</t>
  </si>
  <si>
    <t>0А-0188403</t>
  </si>
  <si>
    <t>188403</t>
  </si>
  <si>
    <t>Кабель USB - Type-C HOCO "Premium" X38 (25см) черный</t>
  </si>
  <si>
    <t>0А-0188214</t>
  </si>
  <si>
    <t>188214</t>
  </si>
  <si>
    <t>Кабель USB - Type-C HOCO "Premium" X40 (100см) белый</t>
  </si>
  <si>
    <t>0А-0188213</t>
  </si>
  <si>
    <t>188213</t>
  </si>
  <si>
    <t>Кабель USB - Type-C HOCO "Premium" X40 (100см) чёрный</t>
  </si>
  <si>
    <t>0А-0151645</t>
  </si>
  <si>
    <t>151645</t>
  </si>
  <si>
    <t>Кабель USB - Type-C HOCO "Premium" X5 (100сm) белый</t>
  </si>
  <si>
    <t>0А-0151646</t>
  </si>
  <si>
    <t>151646</t>
  </si>
  <si>
    <t>Кабель USB - Type-C HOCO "Premium" X5 (100сm) чёрный</t>
  </si>
  <si>
    <t>0А-0205573</t>
  </si>
  <si>
    <t>205573</t>
  </si>
  <si>
    <t>Кабель USB - Type-C HOCO "Premium" X52 Magnetic (100сm) черный</t>
  </si>
  <si>
    <t>0А-0206041</t>
  </si>
  <si>
    <t>206041</t>
  </si>
  <si>
    <t>Кабель USB - Type-C HOCO "Premium" X59 (100см) черный</t>
  </si>
  <si>
    <t>0А-0205592</t>
  </si>
  <si>
    <t>205592</t>
  </si>
  <si>
    <t>Кабель USB - Type-C HOCO "Premium" X62 5А (100сm) белый</t>
  </si>
  <si>
    <t>0А-0205591</t>
  </si>
  <si>
    <t>205591</t>
  </si>
  <si>
    <t>Кабель USB - Type-C HOCO "Premium" X62 5А (100сm) черный</t>
  </si>
  <si>
    <t>Зарядные устройства</t>
  </si>
  <si>
    <t>АЗУ с USB выходом</t>
  </si>
  <si>
    <t>0А-0154258</t>
  </si>
  <si>
    <t>154258</t>
  </si>
  <si>
    <t>АЗУ с выходом USB Hoco Z2A (2.4А/2USB) белое </t>
  </si>
  <si>
    <t>АЗУ Hoco</t>
  </si>
  <si>
    <t>0А-0146775</t>
  </si>
  <si>
    <t>146775</t>
  </si>
  <si>
    <t>АЗУ с выходом USB Hoco Z1 (2.1А/2USB) белое</t>
  </si>
  <si>
    <t>0А-0146776</t>
  </si>
  <si>
    <t>146776</t>
  </si>
  <si>
    <t>АЗУ с выходом USB Hoco Z1 (2.1А/2USB) черное</t>
  </si>
  <si>
    <t>0А-0146785</t>
  </si>
  <si>
    <t>146785</t>
  </si>
  <si>
    <t>АЗУ с выходом USB Hoco Z1 (2.1А/2USB/кабель micro USB) черное</t>
  </si>
  <si>
    <t>0А-0157413</t>
  </si>
  <si>
    <t>157413</t>
  </si>
  <si>
    <t>АЗУ с выходом USB Hoco Z12 (2.4A/2USB) белое</t>
  </si>
  <si>
    <t>0А-0157412</t>
  </si>
  <si>
    <t>157412</t>
  </si>
  <si>
    <t>АЗУ с выходом USB Hoco Z12 (2.4A/2USB) черное</t>
  </si>
  <si>
    <t>0А-0146777</t>
  </si>
  <si>
    <t>146777</t>
  </si>
  <si>
    <t>АЗУ с выходом USB Hoco Z2 (1.5А/1USB) белое</t>
  </si>
  <si>
    <t>0А-0157405</t>
  </si>
  <si>
    <t>157405</t>
  </si>
  <si>
    <t>АЗУ с выходом USB Hoco Z23 (2.4A/2USB) белое</t>
  </si>
  <si>
    <t>0А-0157406</t>
  </si>
  <si>
    <t>157406</t>
  </si>
  <si>
    <t>АЗУ с выходом USB Hoco Z23 (2.4A/2USB/кабель micro USB) белое</t>
  </si>
  <si>
    <t>0А-0189198</t>
  </si>
  <si>
    <t>189198</t>
  </si>
  <si>
    <t>АЗУ с выходом USB Hoco Z27 (2.4A/2USB/кабель Type-C) белое</t>
  </si>
  <si>
    <t>0А-0167813</t>
  </si>
  <si>
    <t>167813</t>
  </si>
  <si>
    <t>АЗУ с выходом USB Hoco Z27A (2.1A/1USB/QC3.0) белое</t>
  </si>
  <si>
    <t>0А-0154256</t>
  </si>
  <si>
    <t>154256</t>
  </si>
  <si>
    <t>АЗУ с выходом USB Hoco Z2A (2.4А/2USB/кабель Lightning) белое</t>
  </si>
  <si>
    <t>0А-0154257</t>
  </si>
  <si>
    <t>154257</t>
  </si>
  <si>
    <t>АЗУ с выходом USB Hoco Z2A (2.4А/2USB/кабель micro USB) белое</t>
  </si>
  <si>
    <t>0А-0183346</t>
  </si>
  <si>
    <t>183346</t>
  </si>
  <si>
    <t>АЗУ с выходом USB Hoco Z31 (3.4A/2USB) черное</t>
  </si>
  <si>
    <t>0А-0183349</t>
  </si>
  <si>
    <t>183349</t>
  </si>
  <si>
    <t>АЗУ с выходом USB Hoco Z31 (3.4A/2USB/кабель micro USB) белое</t>
  </si>
  <si>
    <t>0А-0188254</t>
  </si>
  <si>
    <t>188254</t>
  </si>
  <si>
    <t>АЗУ с выходом USB Hoco Z31 (3.4A/2USB/кабель Type-C) белое</t>
  </si>
  <si>
    <t>0А-0183347</t>
  </si>
  <si>
    <t>183347</t>
  </si>
  <si>
    <t>АЗУ с выходом USB Hoco Z31 (3.4A/2USB/кабель Type-C) черное</t>
  </si>
  <si>
    <t>0А-0192291</t>
  </si>
  <si>
    <t>192291</t>
  </si>
  <si>
    <t>АЗУ с выходом USB Hoco Z32 (3A/1USB/QC3.0) темно-серое</t>
  </si>
  <si>
    <t>0А-0192898</t>
  </si>
  <si>
    <t>192898</t>
  </si>
  <si>
    <t>АЗУ с выходом USB Hoco Z32 (3A/1USB/QC3.0) черное</t>
  </si>
  <si>
    <t>0А-0194730</t>
  </si>
  <si>
    <t>194730</t>
  </si>
  <si>
    <t>АЗУ с выходом USB Hoco Z32А (1USB) черное</t>
  </si>
  <si>
    <t>0А-0197914</t>
  </si>
  <si>
    <t>197914</t>
  </si>
  <si>
    <t>АЗУ с выходом USB Hoco Z36 (2.4A/2USB) белое</t>
  </si>
  <si>
    <t>0А-0200427</t>
  </si>
  <si>
    <t>200427</t>
  </si>
  <si>
    <t>АЗУ с выходом USB Hoco Z36 (2.4A/2USB) черное</t>
  </si>
  <si>
    <t>0А-0197915</t>
  </si>
  <si>
    <t>197915</t>
  </si>
  <si>
    <t>АЗУ с выходом USB Hoco Z36 (2.4A/2USB/кабель Micro USB) белое</t>
  </si>
  <si>
    <t>0А-0197917</t>
  </si>
  <si>
    <t>197917</t>
  </si>
  <si>
    <t>АЗУ с выходом USB Hoco Z38 (PD20W/QC3.0) красное</t>
  </si>
  <si>
    <t>0А-0200439</t>
  </si>
  <si>
    <t>200439</t>
  </si>
  <si>
    <t>АЗУ с выходом USB Hoco Z39 (2USB/QC3.0) голубое</t>
  </si>
  <si>
    <t>0А-0192290</t>
  </si>
  <si>
    <t>192290</t>
  </si>
  <si>
    <t>АЗУ с выходом USB Hoco Z4 (2.1A/1USB/QC2.0) черное</t>
  </si>
  <si>
    <t>СЗУ</t>
  </si>
  <si>
    <t>Чехол-зарядка для AirPods </t>
  </si>
  <si>
    <t>0А-0189206</t>
  </si>
  <si>
    <t>189206</t>
  </si>
  <si>
    <t>Чехол-зарядка для наушников AirPods Hoco CW22 белый</t>
  </si>
  <si>
    <t>0А-0189208</t>
  </si>
  <si>
    <t>189208</t>
  </si>
  <si>
    <t>Чехол-зарядка для наушников AirPods Hoco CW22 черный</t>
  </si>
  <si>
    <t>Беспроводное зарядное устройство</t>
  </si>
  <si>
    <t>0А-0203139</t>
  </si>
  <si>
    <t>203139</t>
  </si>
  <si>
    <t>Магнитное беспроводное зарядное устройство HOCO CW28 Original белое</t>
  </si>
  <si>
    <t>0А-0204385</t>
  </si>
  <si>
    <t>204385</t>
  </si>
  <si>
    <t>Магнитное беспроводное зарядное устройство HOCO CW29 Original белое</t>
  </si>
  <si>
    <t>СЗУ с USB выходом</t>
  </si>
  <si>
    <t>СЗУ Hoco</t>
  </si>
  <si>
    <t>0А-0146788</t>
  </si>
  <si>
    <t>146788</t>
  </si>
  <si>
    <t>СЗУ с выходом USB Hoco C11 (1A) белое</t>
  </si>
  <si>
    <t>0А-0146703</t>
  </si>
  <si>
    <t>146703</t>
  </si>
  <si>
    <t>СЗУ с выходом USB Hoco C11 (1A/кабель Lightning) белое</t>
  </si>
  <si>
    <t>0А-0146787</t>
  </si>
  <si>
    <t>146787</t>
  </si>
  <si>
    <t>СЗУ с выходом USB Hoco C11 (1A/кабель micro USB) белое</t>
  </si>
  <si>
    <t>0А-0146791</t>
  </si>
  <si>
    <t>146791</t>
  </si>
  <si>
    <t>СЗУ с выходом USB Hoco C12 (2.4A/2USB) белое</t>
  </si>
  <si>
    <t>0А-0151797</t>
  </si>
  <si>
    <t>151797</t>
  </si>
  <si>
    <t>СЗУ с выходом USB Hoco C12 (2.4A/2USB) черное</t>
  </si>
  <si>
    <t>0А-0146789</t>
  </si>
  <si>
    <t>146789</t>
  </si>
  <si>
    <t>СЗУ с выходом USB Hoco C12 (2.4A/2USB/кабель Lightning) белое</t>
  </si>
  <si>
    <t>0А-0151799</t>
  </si>
  <si>
    <t>151799</t>
  </si>
  <si>
    <t>СЗУ с выходом USB Hoco C12 (2.4A/2USB/кабель Lightning) черное</t>
  </si>
  <si>
    <t>0А-0146790</t>
  </si>
  <si>
    <t>146790</t>
  </si>
  <si>
    <t>СЗУ с выходом USB Hoco C12 (2.4A/2USB/кабель micro USB) белое</t>
  </si>
  <si>
    <t>0А-0151800</t>
  </si>
  <si>
    <t>151800</t>
  </si>
  <si>
    <t>СЗУ с выходом USB Hoco C12 (2.4A/2USB/кабель micro USB) черное</t>
  </si>
  <si>
    <t>0А-0192270</t>
  </si>
  <si>
    <t>192270</t>
  </si>
  <si>
    <t>СЗУ с выходом USB Hoco C12Q (QC3.0/QC2.0) белое</t>
  </si>
  <si>
    <t>0А-0192269</t>
  </si>
  <si>
    <t>192269</t>
  </si>
  <si>
    <t>СЗУ с выходом USB Hoco C12Q (QC3.0/QC2.0) черное</t>
  </si>
  <si>
    <t>0А-0192272</t>
  </si>
  <si>
    <t>192272</t>
  </si>
  <si>
    <t>СЗУ с выходом USB Hoco C12Q (QC3.0/QC2.0/кабель micro USB) белое</t>
  </si>
  <si>
    <t>0А-0192292</t>
  </si>
  <si>
    <t>192292</t>
  </si>
  <si>
    <t>СЗУ с выходом USB Hoco C12Q (QC3.0/QC2.0/кабель Type-C) черное</t>
  </si>
  <si>
    <t>0А-0161399</t>
  </si>
  <si>
    <t>161399</t>
  </si>
  <si>
    <t>СЗУ с выходом USB Hoco C37A (2.4A) белое</t>
  </si>
  <si>
    <t>0А-0161402</t>
  </si>
  <si>
    <t>161402</t>
  </si>
  <si>
    <t>СЗУ с выходом USB Hoco C37A (2.4A/кабель Lightning) белое</t>
  </si>
  <si>
    <t>0А-0161401</t>
  </si>
  <si>
    <t>161401</t>
  </si>
  <si>
    <t>СЗУ с выходом USB Hoco C37A (2.4A/кабель micro USB) белое</t>
  </si>
  <si>
    <t>0А-0161400</t>
  </si>
  <si>
    <t>161400</t>
  </si>
  <si>
    <t>СЗУ с выходом USB Hoco C37A (2.4A/кабель Type-C) белое</t>
  </si>
  <si>
    <t>0А-0161403</t>
  </si>
  <si>
    <t>161403</t>
  </si>
  <si>
    <t>СЗУ с выходом USB Hoco C38A (2.4A/2USB) белое</t>
  </si>
  <si>
    <t>0А-0157389</t>
  </si>
  <si>
    <t>157389</t>
  </si>
  <si>
    <t>СЗУ с выходом USB Hoco C41A (2.4A/2USB) белое</t>
  </si>
  <si>
    <t>0А-0162308</t>
  </si>
  <si>
    <t>162308</t>
  </si>
  <si>
    <t>СЗУ с выходом USB Hoco C42A (QC3.0/QC2.0) белое</t>
  </si>
  <si>
    <t>0А-0162309</t>
  </si>
  <si>
    <t>162309</t>
  </si>
  <si>
    <t>СЗУ с выходом USB Hoco C42A (QC3.0/QC2.0) черное</t>
  </si>
  <si>
    <t>0А-0168331</t>
  </si>
  <si>
    <t>168331</t>
  </si>
  <si>
    <t>СЗУ с выходом USB Hoco C57A (PD2.0+QC3.0/1USB/1USB PD) белое</t>
  </si>
  <si>
    <t>0А-0191567</t>
  </si>
  <si>
    <t>191567</t>
  </si>
  <si>
    <t>СЗУ с выходом USB Hoco C58A (PD2.0+QC3.0/1USB/1USB PD) белое</t>
  </si>
  <si>
    <t>0А-0183371</t>
  </si>
  <si>
    <t>183371</t>
  </si>
  <si>
    <t>СЗУ с выходом USB Hoco C59A (2.1A/2USB/кабель Lightning) белое</t>
  </si>
  <si>
    <t>0А-0183373</t>
  </si>
  <si>
    <t>183373</t>
  </si>
  <si>
    <t>СЗУ с выходом USB Hoco C59A (2.1A/2USB/кабель micro USB) белое</t>
  </si>
  <si>
    <t>0А-0183372</t>
  </si>
  <si>
    <t>183372</t>
  </si>
  <si>
    <t>СЗУ с выходом USB Hoco C59A (2.1A/2USB/кабель Type-C) белое</t>
  </si>
  <si>
    <t>0А-0167752</t>
  </si>
  <si>
    <t>167752</t>
  </si>
  <si>
    <t>СЗУ с выходом USB Hoco C61A (2.1A) белое</t>
  </si>
  <si>
    <t>0А-0168325</t>
  </si>
  <si>
    <t>168325</t>
  </si>
  <si>
    <t>СЗУ с выходом USB Hoco C62A (2.1A/2USB) белое</t>
  </si>
  <si>
    <t>0А-0167753</t>
  </si>
  <si>
    <t>167753</t>
  </si>
  <si>
    <t>СЗУ с выходом USB Hoco C62A (2.1A/2USB/кабель Lightning) белое</t>
  </si>
  <si>
    <t>0А-0167754</t>
  </si>
  <si>
    <t>167754</t>
  </si>
  <si>
    <t>СЗУ с выходом USB Hoco C62A (2.1A/2USB/кабель micro USB) белое</t>
  </si>
  <si>
    <t>0А-0167755</t>
  </si>
  <si>
    <t>167755</t>
  </si>
  <si>
    <t>СЗУ с выходом USB Hoco C62A (2.1A/2USB/кабель Type-C) белое</t>
  </si>
  <si>
    <t>0А-0167756</t>
  </si>
  <si>
    <t>167756</t>
  </si>
  <si>
    <t>СЗУ с выходом USB Hoco C63A (2.1A/2USB/LED) белое</t>
  </si>
  <si>
    <t>0А-0189688</t>
  </si>
  <si>
    <t>189688</t>
  </si>
  <si>
    <t>СЗУ с выходом USB Hoco C67A (2.4A/2USB) черное</t>
  </si>
  <si>
    <t>0А-0181692</t>
  </si>
  <si>
    <t>181692</t>
  </si>
  <si>
    <t>СЗУ с выходом USB Hoco C70A (QC3.0/QC2.0) черное</t>
  </si>
  <si>
    <t>0А-0168332</t>
  </si>
  <si>
    <t>168332</t>
  </si>
  <si>
    <t>СЗУ с выходом USB Hoco C70A (QC3.0/QC2.0/кабель micro USB) черное</t>
  </si>
  <si>
    <t>0А-0168333</t>
  </si>
  <si>
    <t>168333</t>
  </si>
  <si>
    <t>СЗУ с выходом USB Hoco C70A (QC3.0/QC2.0/кабель Type-C) черное</t>
  </si>
  <si>
    <t>0А-0208221</t>
  </si>
  <si>
    <t>208221</t>
  </si>
  <si>
    <t>СЗУ с выходом USB Hoco C72A (2.1A) белое</t>
  </si>
  <si>
    <t>0А-0208225</t>
  </si>
  <si>
    <t>208225</t>
  </si>
  <si>
    <t>СЗУ с выходом USB Hoco C72A (2.1A/кабель Lightning) белое</t>
  </si>
  <si>
    <t>0А-0208226</t>
  </si>
  <si>
    <t>208226</t>
  </si>
  <si>
    <t>СЗУ с выходом USB Hoco C72A (2.1A/кабель Micro USB) белое</t>
  </si>
  <si>
    <t>0А-0208228</t>
  </si>
  <si>
    <t>208228</t>
  </si>
  <si>
    <t>СЗУ с выходом USB Hoco C72A (2.1A/кабель Type-C) белое</t>
  </si>
  <si>
    <t>0А-0197876</t>
  </si>
  <si>
    <t>197876</t>
  </si>
  <si>
    <t>СЗУ с выходом USB Hoco C72Q (QC3.0) черное</t>
  </si>
  <si>
    <t>0А-0202683</t>
  </si>
  <si>
    <t>202683</t>
  </si>
  <si>
    <t>СЗУ с выходом USB Hoco C72Q (QC3.0/кабель Type-C) черное</t>
  </si>
  <si>
    <t>0А-0190390</t>
  </si>
  <si>
    <t>190390</t>
  </si>
  <si>
    <t>СЗУ с выходом USB Hoco C73A (2.4A/2USB/кабель micro USB) белое</t>
  </si>
  <si>
    <t>0А-0189267</t>
  </si>
  <si>
    <t>189267</t>
  </si>
  <si>
    <t>СЗУ с выходом USB Hoco C73A (2.4A/2USB/кабель Type-C) белое</t>
  </si>
  <si>
    <t>0А-0200424</t>
  </si>
  <si>
    <t>200424</t>
  </si>
  <si>
    <t>СЗУ с выходом USB Hoco C77A (2.4A/2USB) белое</t>
  </si>
  <si>
    <t>0А-0197882</t>
  </si>
  <si>
    <t>197882</t>
  </si>
  <si>
    <t>СЗУ с выходом USB Hoco C77A (2.4A/2USB/кабель Lightning) белое</t>
  </si>
  <si>
    <t>0А-0201769</t>
  </si>
  <si>
    <t>201769</t>
  </si>
  <si>
    <t>СЗУ с выходом USB Hoco C77A (2.4A/2USB/кабель Lightning) черное</t>
  </si>
  <si>
    <t>0А-0197878</t>
  </si>
  <si>
    <t>197878</t>
  </si>
  <si>
    <t>СЗУ с выходом USB Hoco C77A (2.4A/2USB/кабель Micro USB) черное</t>
  </si>
  <si>
    <t>0А-0197877</t>
  </si>
  <si>
    <t>197877</t>
  </si>
  <si>
    <t>СЗУ с выходом USB Hoco C77A (2.4A/2USB/кабель Type-C) черное</t>
  </si>
  <si>
    <t>0А-0197886</t>
  </si>
  <si>
    <t>197886</t>
  </si>
  <si>
    <t>СЗУ с выходом USB Hoco C78A (2.4A/2USB) белое</t>
  </si>
  <si>
    <t>0А-0200425</t>
  </si>
  <si>
    <t>200425</t>
  </si>
  <si>
    <t>СЗУ с выходом USB Hoco C78A (2.4A/2USB/кабель Lightning) белое</t>
  </si>
  <si>
    <t>0А-0204129</t>
  </si>
  <si>
    <t>204129</t>
  </si>
  <si>
    <t>СЗУ с выходом USB Hoco C80A (PD+QC3.0/1USB/1USB PD) белое</t>
  </si>
  <si>
    <t>0А-0194414</t>
  </si>
  <si>
    <t>194414</t>
  </si>
  <si>
    <t>СЗУ с выходом USB Hoco C81A (2.1A) белое</t>
  </si>
  <si>
    <t>0А-0194415</t>
  </si>
  <si>
    <t>194415</t>
  </si>
  <si>
    <t>СЗУ с выходом USB Hoco C81A (2.1A/кабель Lightning) белое</t>
  </si>
  <si>
    <t>0А-0194417</t>
  </si>
  <si>
    <t>194417</t>
  </si>
  <si>
    <t>СЗУ с выходом USB Hoco C81A (2.1A/кабель Micro USB) белое</t>
  </si>
  <si>
    <t>0А-0194416</t>
  </si>
  <si>
    <t>194416</t>
  </si>
  <si>
    <t>СЗУ с выходом USB Hoco C81A (2.1A/кабель Type-C) белое</t>
  </si>
  <si>
    <t>0А-0203138</t>
  </si>
  <si>
    <t>203138</t>
  </si>
  <si>
    <t>СЗУ с выходом USB Hoco C85A (PD+QC3.0/1USB/1USB PD) белое</t>
  </si>
  <si>
    <t>0А-0197894</t>
  </si>
  <si>
    <t>197894</t>
  </si>
  <si>
    <t>СЗУ с выходом USB Hoco N1 (2.4A/1USB/кабель Micro) белое</t>
  </si>
  <si>
    <t>0А-0200432</t>
  </si>
  <si>
    <t>200432</t>
  </si>
  <si>
    <t>СЗУ с выходом USB Hoco N1 (2.4A/1USB/кабель Micro) черное</t>
  </si>
  <si>
    <t>0А-0197892</t>
  </si>
  <si>
    <t>197892</t>
  </si>
  <si>
    <t>СЗУ с выходом USB Hoco N1 (2.4A/1USB/кабель Type-C) белое</t>
  </si>
  <si>
    <t>0А-0197888</t>
  </si>
  <si>
    <t>197888</t>
  </si>
  <si>
    <t>СЗУ с выходом USB Hoco N1 (2.4A/1USB/кабель Type-C) черное</t>
  </si>
  <si>
    <t>0А-0202677</t>
  </si>
  <si>
    <t>202677</t>
  </si>
  <si>
    <t>СЗУ с выходом USB Hoco N3 (QC3.0/18W) белое</t>
  </si>
  <si>
    <t>0А-0202686</t>
  </si>
  <si>
    <t>202686</t>
  </si>
  <si>
    <t>СЗУ с выходом USB Hoco N3 (QC3.0/18W) кабель Micro белое</t>
  </si>
  <si>
    <t>0А-0202684</t>
  </si>
  <si>
    <t>202684</t>
  </si>
  <si>
    <t>СЗУ с выходом USB Hoco N3 (QC3.0/18W) кабель Micro черное</t>
  </si>
  <si>
    <t>0А-0202679</t>
  </si>
  <si>
    <t>202679</t>
  </si>
  <si>
    <t>СЗУ с выходом USB Hoco N3 (QC3.0/18W) черное</t>
  </si>
  <si>
    <t>0А-0197871</t>
  </si>
  <si>
    <t>197871</t>
  </si>
  <si>
    <t>СЗУ с выходом USB Hoco N4 (2.4A/2USB) белое</t>
  </si>
  <si>
    <t>0А-0201767</t>
  </si>
  <si>
    <t>201767</t>
  </si>
  <si>
    <t>СЗУ с выходом USB Hoco N4 (2.4A/2USB/кабель Micro USB) белое</t>
  </si>
  <si>
    <t>0А-0201768</t>
  </si>
  <si>
    <t>201768</t>
  </si>
  <si>
    <t>СЗУ с выходом USB Hoco N4 (2.4A/2USB/кабель Micro USB) черное</t>
  </si>
  <si>
    <t>0А-0200433</t>
  </si>
  <si>
    <t>200433</t>
  </si>
  <si>
    <t>СЗУ с выходом USB Hoco N4 (2.4A/2USB/кабель Type-C) черное</t>
  </si>
  <si>
    <t>0А-0204324</t>
  </si>
  <si>
    <t>204324</t>
  </si>
  <si>
    <t>СЗУ с выходом USB Hoco N5 (PD+QC3.0/1USB/1USB PD/кабель Type-C -Lightning) белое</t>
  </si>
  <si>
    <t>0А-0204132</t>
  </si>
  <si>
    <t>204132</t>
  </si>
  <si>
    <t>СЗУ с выходом USB Hoco N5 (PD+QC3.0/1USB/1USB PD/кабель Type-C -Lightning) черное</t>
  </si>
  <si>
    <t>0А-0204376</t>
  </si>
  <si>
    <t>204376</t>
  </si>
  <si>
    <t>СЗУ с выходом USB Hoco N5 (PD+QC3.0/1USB/1USB PD/кабель Type-C -Type-C) белое</t>
  </si>
  <si>
    <t>0А-0203809</t>
  </si>
  <si>
    <t>203809</t>
  </si>
  <si>
    <t>СЗУ с выходом USB Hoco N7 (2.1A/2USB/кабель Lightning) черное</t>
  </si>
  <si>
    <t>0А-0204381</t>
  </si>
  <si>
    <t>204381</t>
  </si>
  <si>
    <t>СЗУ с выходом USB Hoco N8 (2USB/2.4A) белое</t>
  </si>
  <si>
    <t>0А-0204143</t>
  </si>
  <si>
    <t>204143</t>
  </si>
  <si>
    <t>СЗУ с выходом USB-C Hoco C76A Plus (PD3.0+QC3.0/1USB PD) белое</t>
  </si>
  <si>
    <t>0А-0204142</t>
  </si>
  <si>
    <t>204142</t>
  </si>
  <si>
    <t>СЗУ с выходом USB-C Hoco C76A Plus (PD3.0+QC3.0/1USB PD/кабель Type-C -Lightning) белое</t>
  </si>
  <si>
    <t>0А-0204130</t>
  </si>
  <si>
    <t>204130</t>
  </si>
  <si>
    <t>СЗУ с выходом USB-C Hoco N10 (Type-C PD20W) белое</t>
  </si>
  <si>
    <t>0А-0203803</t>
  </si>
  <si>
    <t>203803</t>
  </si>
  <si>
    <t>СЗУ с выходом USB-C Hoco N10 (Type-C PD20W/кабель Lightning - Type-C) белое</t>
  </si>
  <si>
    <t>0А-0203812</t>
  </si>
  <si>
    <t>203812</t>
  </si>
  <si>
    <t>СЗУ с выходом USB-C Hoco N14 (Type-C PD20W/кабель Lightning - Type-C) белое</t>
  </si>
  <si>
    <t>Аудио</t>
  </si>
  <si>
    <t>Наушники Bluetooth</t>
  </si>
  <si>
    <t>HOCO наушники Bluetooth</t>
  </si>
  <si>
    <t>0А-0162618</t>
  </si>
  <si>
    <t>162618</t>
  </si>
  <si>
    <t>Наушники с микрофоном Bluetooth Hoco ES21 белые</t>
  </si>
  <si>
    <t>0А-0162307</t>
  </si>
  <si>
    <t>162307</t>
  </si>
  <si>
    <t>Наушники с микрофоном Bluetooth Hoco ES21 черные</t>
  </si>
  <si>
    <t>0А-0203792</t>
  </si>
  <si>
    <t>203792</t>
  </si>
  <si>
    <t>Наушники с микрофоном Bluetooth Hoco ES53 красные</t>
  </si>
  <si>
    <t>0А-0203791</t>
  </si>
  <si>
    <t>203791</t>
  </si>
  <si>
    <t>Наушники с микрофоном Bluetooth Hoco ES53 черные</t>
  </si>
  <si>
    <t>0А-0205550</t>
  </si>
  <si>
    <t>205550</t>
  </si>
  <si>
    <t>Наушники с микрофоном Bluetooth Hoco ES58 зеленые</t>
  </si>
  <si>
    <t>0А-0205439</t>
  </si>
  <si>
    <t>205439</t>
  </si>
  <si>
    <t>Наушники с микрофоном Bluetooth Hoco ES58 черные</t>
  </si>
  <si>
    <t>0А-0206131</t>
  </si>
  <si>
    <t>206131</t>
  </si>
  <si>
    <t>Наушники с микрофоном Bluetooth Hoco EW01 Plus TWS белые</t>
  </si>
  <si>
    <t>0А-0206138</t>
  </si>
  <si>
    <t>206138</t>
  </si>
  <si>
    <t>Наушники с микрофоном Bluetooth Hoco EW02 Plus TWS белые</t>
  </si>
  <si>
    <t>0А-0203869</t>
  </si>
  <si>
    <t>203869</t>
  </si>
  <si>
    <t>Наушники с микрофоном Bluetooth Hoco EW02 TWS белые</t>
  </si>
  <si>
    <t>0А-0206824</t>
  </si>
  <si>
    <t>206824</t>
  </si>
  <si>
    <t>Наушники с микрофоном Bluetooth Hoco EW03 Plus TWS белые</t>
  </si>
  <si>
    <t>0А-0206130</t>
  </si>
  <si>
    <t>206130</t>
  </si>
  <si>
    <t>Наушники с микрофоном Bluetooth Hoco EW04 Plus TWS белые</t>
  </si>
  <si>
    <t>0А-0205423</t>
  </si>
  <si>
    <t>205423</t>
  </si>
  <si>
    <t>Наушники с микрофоном Bluetooth Hoco EW05 Plus TWS белые</t>
  </si>
  <si>
    <t>0А-0206132</t>
  </si>
  <si>
    <t>206132</t>
  </si>
  <si>
    <t>Наушники с микрофоном Bluetooth Hoco EW08 TWS белые</t>
  </si>
  <si>
    <t>0А-0205425</t>
  </si>
  <si>
    <t>205425</t>
  </si>
  <si>
    <t>Наушники с микрофоном Bluetooth Hoco EW09 TWS белые</t>
  </si>
  <si>
    <t>0А-0208022</t>
  </si>
  <si>
    <t>208022</t>
  </si>
  <si>
    <t>Наушники с микрофоном Bluetooth Hoco EW10 TWS белые</t>
  </si>
  <si>
    <t>0А-0207413</t>
  </si>
  <si>
    <t>207413</t>
  </si>
  <si>
    <t>Наушники с микрофоном Bluetooth Hoco EW11 TWS черные</t>
  </si>
  <si>
    <t>Наушники полноразмерные</t>
  </si>
  <si>
    <t>HOCO наушники полноразмерные</t>
  </si>
  <si>
    <t>0А-0203795</t>
  </si>
  <si>
    <t>203795</t>
  </si>
  <si>
    <t>Наушники полноразмерные HOCO W102 (3.5 mm jack) красные</t>
  </si>
  <si>
    <t>0А-0204382</t>
  </si>
  <si>
    <t>204382</t>
  </si>
  <si>
    <t>Наушники полноразмерные HOCO W102 (3.5 mm jack) синие</t>
  </si>
  <si>
    <t>0А-0189187</t>
  </si>
  <si>
    <t>189187</t>
  </si>
  <si>
    <t>Наушники полноразмерные HOCO W24 золотистые</t>
  </si>
  <si>
    <t>0А-0148451</t>
  </si>
  <si>
    <t>148451</t>
  </si>
  <si>
    <t>Наушники полноразмерные HOCO W5 (3.5 mm jack) белые</t>
  </si>
  <si>
    <t>Наушники полноразмерные Bluetooth</t>
  </si>
  <si>
    <t>HOCO наушники полноразмерные Bluetooth</t>
  </si>
  <si>
    <t>0А-0197913</t>
  </si>
  <si>
    <t>197913</t>
  </si>
  <si>
    <t>Наушники полноразмерные Bluetooth HOCO W23 чёрные</t>
  </si>
  <si>
    <t>0А-0194863</t>
  </si>
  <si>
    <t>194863</t>
  </si>
  <si>
    <t>Наушники полноразмерные Bluetooth HOCO W27 Cat Ear серые</t>
  </si>
  <si>
    <t>0А-0194619</t>
  </si>
  <si>
    <t>194619</t>
  </si>
  <si>
    <t>Наушники полноразмерные Bluetooth HOCO W28 красные</t>
  </si>
  <si>
    <t>0А-0205277</t>
  </si>
  <si>
    <t>205277</t>
  </si>
  <si>
    <t>Наушники полноразмерные Bluetooth HOCO W28 синие</t>
  </si>
  <si>
    <t>0А-0195776</t>
  </si>
  <si>
    <t>195776</t>
  </si>
  <si>
    <t>Наушники полноразмерные Bluetooth HOCO W28 черные</t>
  </si>
  <si>
    <t>0А-0205276</t>
  </si>
  <si>
    <t>205276</t>
  </si>
  <si>
    <t>Наушники полноразмерные Bluetooth HOCO W30 черные</t>
  </si>
  <si>
    <t>Колонки</t>
  </si>
  <si>
    <t>Колонки с Bluetooth</t>
  </si>
  <si>
    <t>Колонки с Bluetooth Hoco</t>
  </si>
  <si>
    <t>0А-0202673</t>
  </si>
  <si>
    <t>202673</t>
  </si>
  <si>
    <t>Колонка Hoco HC1 (Bluetooth/USB/AUX) зеленая</t>
  </si>
  <si>
    <t>Bluetooth гарнитура</t>
  </si>
  <si>
    <t>Bluetooth гарнитура Hoco</t>
  </si>
  <si>
    <t>0А-0148421</t>
  </si>
  <si>
    <t>148421</t>
  </si>
  <si>
    <t>Bluetooth-Гарнитура Hoco E1 черная</t>
  </si>
  <si>
    <t>0А-0189184</t>
  </si>
  <si>
    <t>189184</t>
  </si>
  <si>
    <t>Bluetooth-Гарнитура Hoco E26 Plus чёрная</t>
  </si>
  <si>
    <t>0А-0167743</t>
  </si>
  <si>
    <t>167743</t>
  </si>
  <si>
    <t>Bluetooth-Гарнитура Hoco E29 черная</t>
  </si>
  <si>
    <t>0А-0167741</t>
  </si>
  <si>
    <t>167741</t>
  </si>
  <si>
    <t>Bluetooth-Гарнитура Hoco E31 черная</t>
  </si>
  <si>
    <t>0А-0167734</t>
  </si>
  <si>
    <t>167734</t>
  </si>
  <si>
    <t>Bluetooth-Гарнитура Hoco E36 чёрная</t>
  </si>
  <si>
    <t>0А-0205421</t>
  </si>
  <si>
    <t>205421</t>
  </si>
  <si>
    <t>Bluetooth-Гарнитура Hoco E48 черная</t>
  </si>
  <si>
    <t>0А-0204546</t>
  </si>
  <si>
    <t>204546</t>
  </si>
  <si>
    <t>Bluetooth-Гарнитура Hoco E57 черная</t>
  </si>
  <si>
    <t>0А-0205281</t>
  </si>
  <si>
    <t>205281</t>
  </si>
  <si>
    <t>Bluetooth-Гарнитура Hoco E60 черная</t>
  </si>
  <si>
    <t>FM-модулятор</t>
  </si>
  <si>
    <t>FM-модулятор Bluetooth</t>
  </si>
  <si>
    <t>0А-0168322</t>
  </si>
  <si>
    <t>168322</t>
  </si>
  <si>
    <t>FM-модулятор Bluetooth Hoco E41 (TF/2USB/AUX) черный</t>
  </si>
  <si>
    <t>0А-0189273</t>
  </si>
  <si>
    <t>189273</t>
  </si>
  <si>
    <t>FM-модулятор Bluetooth Hoco E45 (TF/2USB/AUX) черный</t>
  </si>
  <si>
    <t>0А-0197955</t>
  </si>
  <si>
    <t>197955</t>
  </si>
  <si>
    <t>FM-модулятор Bluetooth Hoco E51 (TF/2USB/AUX) черный</t>
  </si>
  <si>
    <t>0А-0208264</t>
  </si>
  <si>
    <t>208264</t>
  </si>
  <si>
    <t>FM-модулятор Bluetooth Hoco E65 (TF/AUX) черный</t>
  </si>
  <si>
    <t>Наушники</t>
  </si>
  <si>
    <t>HOCO наушники с микрофоном</t>
  </si>
  <si>
    <t>0А-0189213</t>
  </si>
  <si>
    <t>189213</t>
  </si>
  <si>
    <t>Наушники с микрофоном HOCO L-10 Type-C белые (не поддерживает Samsung и iPad)</t>
  </si>
  <si>
    <t>0А-0148435</t>
  </si>
  <si>
    <t>148435</t>
  </si>
  <si>
    <t>Наушники с микрофоном HOCO M-1 (3.5 mm jack) белые</t>
  </si>
  <si>
    <t>0А-0205274</t>
  </si>
  <si>
    <t>205274</t>
  </si>
  <si>
    <t>Наушники с микрофоном HOCO M-1 Max (Type-C) белые</t>
  </si>
  <si>
    <t>0А-0197891</t>
  </si>
  <si>
    <t>197891</t>
  </si>
  <si>
    <t>Наушники с микрофоном HOCO M-1 Pro (Type-C) белые (не поддерживает Samsung и iPad)</t>
  </si>
  <si>
    <t>0А-0146397</t>
  </si>
  <si>
    <t>146397</t>
  </si>
  <si>
    <t>Наушники с микрофоном HOCO M-14 (3.5 mm jack) белые</t>
  </si>
  <si>
    <t>0А-0146398</t>
  </si>
  <si>
    <t>146398</t>
  </si>
  <si>
    <t>Наушники с микрофоном HOCO M-14 (3.5 mm jack) красные</t>
  </si>
  <si>
    <t>0А-0146396</t>
  </si>
  <si>
    <t>146396</t>
  </si>
  <si>
    <t>Наушники с микрофоном HOCO M-14 (3.5 mm jack) чёрные</t>
  </si>
  <si>
    <t>0А-0148440</t>
  </si>
  <si>
    <t>148440</t>
  </si>
  <si>
    <t>Наушники с микрофоном HOCO M-16 (3.5 mm jack) золотистые</t>
  </si>
  <si>
    <t>0А-0148441</t>
  </si>
  <si>
    <t>148441</t>
  </si>
  <si>
    <t>Наушники с микрофоном HOCO M-16 (3.5 mm jack) серебристые</t>
  </si>
  <si>
    <t>0А-0148439</t>
  </si>
  <si>
    <t>148439</t>
  </si>
  <si>
    <t>Наушники с микрофоном HOCO M-16 (3.5 mm jack) чёрные</t>
  </si>
  <si>
    <t>0А-0148444</t>
  </si>
  <si>
    <t>148444</t>
  </si>
  <si>
    <t>Наушники с микрофоном HOCO M-18 (3.5 mm jack) серые</t>
  </si>
  <si>
    <t>0А-0148443</t>
  </si>
  <si>
    <t>148443</t>
  </si>
  <si>
    <t>Наушники с микрофоном HOCO M-18 (3.5 mm jack) чёрные</t>
  </si>
  <si>
    <t>0А-0151901</t>
  </si>
  <si>
    <t>151901</t>
  </si>
  <si>
    <t>Наушники с микрофоном HOCO M-19 (3.5 mm jack) белые</t>
  </si>
  <si>
    <t>0А-0151900</t>
  </si>
  <si>
    <t>151900</t>
  </si>
  <si>
    <t>Наушники с микрофоном HOCO M-19 (3.5 mm jack) чёрные</t>
  </si>
  <si>
    <t>0А-0154250</t>
  </si>
  <si>
    <t>154250</t>
  </si>
  <si>
    <t>Наушники с микрофоном HOCO M-28 (3.5 mm jack) белые</t>
  </si>
  <si>
    <t>0А-0154251</t>
  </si>
  <si>
    <t>154251</t>
  </si>
  <si>
    <t>Наушники с микрофоном HOCO M-28 (3.5 mm jack) серые</t>
  </si>
  <si>
    <t>0А-0154252</t>
  </si>
  <si>
    <t>154252</t>
  </si>
  <si>
    <t>Наушники с микрофоном HOCO M-28 (3.5 mm jack) чёрные</t>
  </si>
  <si>
    <t>0А-0146413</t>
  </si>
  <si>
    <t>146413</t>
  </si>
  <si>
    <t>Наушники с микрофоном HOCO M-3 (3.5 mm jack) белые</t>
  </si>
  <si>
    <t>0А-0151914</t>
  </si>
  <si>
    <t>151914</t>
  </si>
  <si>
    <t>Наушники с микрофоном HOCO M-3 (3.5 mm jack) розовые</t>
  </si>
  <si>
    <t>0А-0146412</t>
  </si>
  <si>
    <t>146412</t>
  </si>
  <si>
    <t>Наушники с микрофоном HOCO M-3 (3.5 mm jack) чёрные</t>
  </si>
  <si>
    <t>0А-0157548</t>
  </si>
  <si>
    <t>157548</t>
  </si>
  <si>
    <t>Наушники с микрофоном HOCO M-30 (3.5 mm jack) красные</t>
  </si>
  <si>
    <t>0А-0157550</t>
  </si>
  <si>
    <t>157550</t>
  </si>
  <si>
    <t>Наушники с микрофоном HOCO M-30 (3.5 mm jack) серые</t>
  </si>
  <si>
    <t>0А-0192282</t>
  </si>
  <si>
    <t>192282</t>
  </si>
  <si>
    <t>Наушники с микрофоном HOCO M-31 (3.5 mm jack) красные</t>
  </si>
  <si>
    <t>0А-0154254</t>
  </si>
  <si>
    <t>154254</t>
  </si>
  <si>
    <t>Наушники с микрофоном HOCO M-31 (3.5 mm jack) серые</t>
  </si>
  <si>
    <t>0А-0157542</t>
  </si>
  <si>
    <t>157542</t>
  </si>
  <si>
    <t>Наушники с микрофоном HOCO M-34 (3.5 mm jack) белые</t>
  </si>
  <si>
    <t>0А-0157543</t>
  </si>
  <si>
    <t>157543</t>
  </si>
  <si>
    <t>Наушники с микрофоном HOCO M-34 (3.5 mm jack) чёрные</t>
  </si>
  <si>
    <t>0А-0157552</t>
  </si>
  <si>
    <t>157552</t>
  </si>
  <si>
    <t>Наушники с микрофоном HOCO M-37 (3.5 mm jack) белые</t>
  </si>
  <si>
    <t>0А-0157554</t>
  </si>
  <si>
    <t>157554</t>
  </si>
  <si>
    <t>Наушники с микрофоном HOCO M-37 (3.5 mm jack) чёрные</t>
  </si>
  <si>
    <t>0А-0157539</t>
  </si>
  <si>
    <t>157539</t>
  </si>
  <si>
    <t>Наушники с микрофоном HOCO M-39 (3.5 mm jack) белые</t>
  </si>
  <si>
    <t>0А-0157541</t>
  </si>
  <si>
    <t>157541</t>
  </si>
  <si>
    <t>Наушники с микрофоном HOCO M-39 (3.5 mm jack) розовый</t>
  </si>
  <si>
    <t>0А-0157540</t>
  </si>
  <si>
    <t>157540</t>
  </si>
  <si>
    <t>Наушники с микрофоном HOCO M-39 (3.5 mm jack) черные</t>
  </si>
  <si>
    <t>0А-0161386</t>
  </si>
  <si>
    <t>161386</t>
  </si>
  <si>
    <t>Наушники с микрофоном HOCO M-40 (3.5 mm jack) белые</t>
  </si>
  <si>
    <t>0А-0161385</t>
  </si>
  <si>
    <t>161385</t>
  </si>
  <si>
    <t>Наушники с микрофоном HOCO M-40 (3.5 mm jack) черные</t>
  </si>
  <si>
    <t>0А-0161380</t>
  </si>
  <si>
    <t>161380</t>
  </si>
  <si>
    <t>Наушники с микрофоном HOCO M-42 (3.5 mm jack) серебристые</t>
  </si>
  <si>
    <t>0А-0161379</t>
  </si>
  <si>
    <t>161379</t>
  </si>
  <si>
    <t>Наушники с микрофоном HOCO M-42 (3.5 mm jack) черные</t>
  </si>
  <si>
    <t>0А-0161384</t>
  </si>
  <si>
    <t>161384</t>
  </si>
  <si>
    <t>Наушники с микрофоном HOCO M-44 (3.5 mm jack) красные</t>
  </si>
  <si>
    <t>0А-0161382</t>
  </si>
  <si>
    <t>161382</t>
  </si>
  <si>
    <t>Наушники с микрофоном HOCO M-44 (3.5 mm jack) черные</t>
  </si>
  <si>
    <t>0А-0162306</t>
  </si>
  <si>
    <t>162306</t>
  </si>
  <si>
    <t>Наушники с микрофоном HOCO M-47 (3.5 mm jack) белые</t>
  </si>
  <si>
    <t>0А-0162305</t>
  </si>
  <si>
    <t>162305</t>
  </si>
  <si>
    <t>Наушники с микрофоном HOCO M-47 (3.5 mm jack) черные</t>
  </si>
  <si>
    <t>0А-0162790</t>
  </si>
  <si>
    <t>162790</t>
  </si>
  <si>
    <t>Наушники с микрофоном HOCO M-50 (3.5 mm jack) белые</t>
  </si>
  <si>
    <t>0А-0189604</t>
  </si>
  <si>
    <t>189604</t>
  </si>
  <si>
    <t>Наушники с микрофоном HOCO M-50 (3.5 mm jack) черные</t>
  </si>
  <si>
    <t>0А-0163159</t>
  </si>
  <si>
    <t>163159</t>
  </si>
  <si>
    <t>Наушники с микрофоном HOCO M-51 (3.5 mm jack) белые</t>
  </si>
  <si>
    <t>0А-0192280</t>
  </si>
  <si>
    <t>192280</t>
  </si>
  <si>
    <t>Наушники с микрофоном HOCO M-51 (3.5 mm jack) красные</t>
  </si>
  <si>
    <t>0А-0162791</t>
  </si>
  <si>
    <t>162791</t>
  </si>
  <si>
    <t>Наушники с микрофоном HOCO M-51 (3.5 mm jack) черные</t>
  </si>
  <si>
    <t>0А-0164173</t>
  </si>
  <si>
    <t>164173</t>
  </si>
  <si>
    <t>Наушники с микрофоном HOCO M-52 (3.5 mm jack) белые</t>
  </si>
  <si>
    <t>0А-0164897</t>
  </si>
  <si>
    <t>164897</t>
  </si>
  <si>
    <t>Наушники с микрофоном HOCO M-52 (3.5 mm jack) черные</t>
  </si>
  <si>
    <t>0А-0164895</t>
  </si>
  <si>
    <t>164895</t>
  </si>
  <si>
    <t>Наушники с микрофоном HOCO M-53 (3.5 mm jack) белые</t>
  </si>
  <si>
    <t>0А-0164896</t>
  </si>
  <si>
    <t>164896</t>
  </si>
  <si>
    <t>Наушники с микрофоном HOCO M-53 (3.5 mm jack) черные</t>
  </si>
  <si>
    <t>0А-0164175</t>
  </si>
  <si>
    <t>164175</t>
  </si>
  <si>
    <t>Наушники с микрофоном HOCO M-54 (3.5 mm jack) черные</t>
  </si>
  <si>
    <t>0А-0164176</t>
  </si>
  <si>
    <t>164176</t>
  </si>
  <si>
    <t>Наушники с микрофоном HOCO M-55 (3.5 mm jack) белые</t>
  </si>
  <si>
    <t>0А-0164898</t>
  </si>
  <si>
    <t>164898</t>
  </si>
  <si>
    <t>Наушники с микрофоном HOCO M-55 (3.5 mm jack) розовые</t>
  </si>
  <si>
    <t>0А-0164177</t>
  </si>
  <si>
    <t>164177</t>
  </si>
  <si>
    <t>Наушники с микрофоном HOCO M-55 (3.5 mm jack) черные</t>
  </si>
  <si>
    <t>0А-0189210</t>
  </si>
  <si>
    <t>189210</t>
  </si>
  <si>
    <t>Наушники с микрофоном HOCO M-57 (3.5 mm jack) черные</t>
  </si>
  <si>
    <t>0А-0168313</t>
  </si>
  <si>
    <t>168313</t>
  </si>
  <si>
    <t>Наушники с микрофоном HOCO M-58 (3.5 mm jack) белые</t>
  </si>
  <si>
    <t>0А-0168312</t>
  </si>
  <si>
    <t>168312</t>
  </si>
  <si>
    <t>Наушники с микрофоном HOCO M-58 (3.5 mm jack) черные</t>
  </si>
  <si>
    <t>0А-0168315</t>
  </si>
  <si>
    <t>168315</t>
  </si>
  <si>
    <t>Наушники с микрофоном HOCO M-60 (3.5 mm jack) белые</t>
  </si>
  <si>
    <t>0А-0183365</t>
  </si>
  <si>
    <t>183365</t>
  </si>
  <si>
    <t>Наушники с микрофоном HOCO M-63 (3.5 mm jack) серебристые</t>
  </si>
  <si>
    <t>0А-0183364</t>
  </si>
  <si>
    <t>183364</t>
  </si>
  <si>
    <t>Наушники с микрофоном HOCO M-63 (3.5 mm jack) черные</t>
  </si>
  <si>
    <t>0А-0194905</t>
  </si>
  <si>
    <t>194905</t>
  </si>
  <si>
    <t>Наушники с микрофоном HOCO M-64 (3.5 mm jack) белые</t>
  </si>
  <si>
    <t>0А-0194908</t>
  </si>
  <si>
    <t>194908</t>
  </si>
  <si>
    <t>Наушники с микрофоном HOCO M-64 (3.5 mm jack) черные</t>
  </si>
  <si>
    <t>0А-0197873</t>
  </si>
  <si>
    <t>197873</t>
  </si>
  <si>
    <t>Наушники с микрофоном HOCO M-65 Type-C белые (не поддерживает Samsung и iPad)</t>
  </si>
  <si>
    <t>0А-0195830</t>
  </si>
  <si>
    <t>195830</t>
  </si>
  <si>
    <t>Наушники с микрофоном HOCO M-66 (3.5 mm jack) белые</t>
  </si>
  <si>
    <t>0А-0195048</t>
  </si>
  <si>
    <t>195048</t>
  </si>
  <si>
    <t>Наушники с микрофоном HOCO M-66 (3.5 mm jack) черные</t>
  </si>
  <si>
    <t>0А-0192287</t>
  </si>
  <si>
    <t>192287</t>
  </si>
  <si>
    <t>Наушники с микрофоном HOCO M-70 (3.5 mm jack) черные</t>
  </si>
  <si>
    <t>0А-0192309</t>
  </si>
  <si>
    <t>192309</t>
  </si>
  <si>
    <t>Наушники с микрофоном HOCO M-72 (3.5 mm jack) белые</t>
  </si>
  <si>
    <t>0А-0192308</t>
  </si>
  <si>
    <t>192308</t>
  </si>
  <si>
    <t>Наушники с микрофоном HOCO M-72 (3.5 mm jack) черные</t>
  </si>
  <si>
    <t>0А-0194902</t>
  </si>
  <si>
    <t>194902</t>
  </si>
  <si>
    <t>Наушники с микрофоном HOCO M-75 (3.5 mm jack) черные</t>
  </si>
  <si>
    <t>0А-0197884</t>
  </si>
  <si>
    <t>197884</t>
  </si>
  <si>
    <t>Наушники с микрофоном HOCO M-76 (3.5 mm jack) белые</t>
  </si>
  <si>
    <t>Микрофоны</t>
  </si>
  <si>
    <t>0А-0207423</t>
  </si>
  <si>
    <t>207423</t>
  </si>
  <si>
    <t>Микрофон петличный беспроводной + приемник Hoco S31 Stream (Type-C) серый</t>
  </si>
  <si>
    <t>Держатели и подставки для телефона и планшета</t>
  </si>
  <si>
    <t>Автодержатель</t>
  </si>
  <si>
    <t>Автодержатель HOCO</t>
  </si>
  <si>
    <t>0А-0161363</t>
  </si>
  <si>
    <t>161363</t>
  </si>
  <si>
    <t>Автодержатель HOCO CA38 в дефлектор обдува черно-серый</t>
  </si>
  <si>
    <t>0А-0161362</t>
  </si>
  <si>
    <t>161362</t>
  </si>
  <si>
    <t>Автодержатель HOCO CA38 в дефлектор обдува черный</t>
  </si>
  <si>
    <t>0А-0161361</t>
  </si>
  <si>
    <t>161361</t>
  </si>
  <si>
    <t>Автодержатель HOCO CA40 черный</t>
  </si>
  <si>
    <t>0А-0152055</t>
  </si>
  <si>
    <t>152055</t>
  </si>
  <si>
    <t>Автодержатель HOCO CA5 серый</t>
  </si>
  <si>
    <t>0А-0189272</t>
  </si>
  <si>
    <t>189272</t>
  </si>
  <si>
    <t>Автодержатель HOCO CA51 Air outlet gravity в воздуховод черный</t>
  </si>
  <si>
    <t>0А-0152067</t>
  </si>
  <si>
    <t>152067</t>
  </si>
  <si>
    <t>Автодержатель HOCO CPH01 в дефлектор обдува черный</t>
  </si>
  <si>
    <t>Подставки под телефон</t>
  </si>
  <si>
    <t>Подставки под телефон HOCO</t>
  </si>
  <si>
    <t>0А-0152111</t>
  </si>
  <si>
    <t>152111</t>
  </si>
  <si>
    <t>Концентратор кабеля HOCO PH3 магнитный синий</t>
  </si>
  <si>
    <t>0А-0203145</t>
  </si>
  <si>
    <t>203145</t>
  </si>
  <si>
    <t>Настольная магнитная подставка для беспроводной зарядки HOCO PH39 серебристая</t>
  </si>
  <si>
    <t>Автодержатель с беспроводной зарядкой</t>
  </si>
  <si>
    <t>0А-0204386</t>
  </si>
  <si>
    <t>204386</t>
  </si>
  <si>
    <t>Автодержатель с беспроводной зарядкой HOCO CA80 в дефлектор обдува черно-серый</t>
  </si>
  <si>
    <t>0А-0204387</t>
  </si>
  <si>
    <t>204387</t>
  </si>
  <si>
    <t>Автодержатель с беспроводной зарядкой HOCO CA85 в дефлектор обдува черный</t>
  </si>
  <si>
    <t>0А-0205420</t>
  </si>
  <si>
    <t>205420</t>
  </si>
  <si>
    <t>Автодержатель с беспроводной зарядкой HOCO CA91 в дефлектор обдува серый</t>
  </si>
  <si>
    <t>Автодержатель магнитный</t>
  </si>
  <si>
    <t>0А-0200415</t>
  </si>
  <si>
    <t>200415</t>
  </si>
  <si>
    <t>Автодержатель HOCO CA36 Plus магнитный красный</t>
  </si>
  <si>
    <t>Автодержатель HOCO магнитный</t>
  </si>
  <si>
    <t>0А-0152057</t>
  </si>
  <si>
    <t>152057</t>
  </si>
  <si>
    <t>Автодержатель HOCO CA3 Outlet в дефлектор обдува магнитный желтый</t>
  </si>
  <si>
    <t>0А-0152056</t>
  </si>
  <si>
    <t>152056</t>
  </si>
  <si>
    <t>Автодержатель HOCO CA3 Outlet в дефлектор обдува магнитный серый</t>
  </si>
  <si>
    <t>0А-0161358</t>
  </si>
  <si>
    <t>161358</t>
  </si>
  <si>
    <t>Автодержатель HOCO CA37 в дефлектор обдува магнитный белый</t>
  </si>
  <si>
    <t>0А-0161359</t>
  </si>
  <si>
    <t>161359</t>
  </si>
  <si>
    <t>Автодержатель HOCO CA37 в дефлектор обдува магнитный черно-серый</t>
  </si>
  <si>
    <t>0А-0167761</t>
  </si>
  <si>
    <t>167761</t>
  </si>
  <si>
    <t>Автодержатель HOCO CA46 магнитный серебристый</t>
  </si>
  <si>
    <t>0А-0168318</t>
  </si>
  <si>
    <t>168318</t>
  </si>
  <si>
    <t>Автодержатель HOCO CA46 магнитный черный</t>
  </si>
  <si>
    <t>0А-0167762</t>
  </si>
  <si>
    <t>167762</t>
  </si>
  <si>
    <t>Автодержатель HOCO CA47 в дефлектор обдува магнитный серебристый</t>
  </si>
  <si>
    <t>0А-0168317</t>
  </si>
  <si>
    <t>168317</t>
  </si>
  <si>
    <t>Автодержатель HOCO CA47 в дефлектор обдува магнитный черный</t>
  </si>
  <si>
    <t>0А-0167765</t>
  </si>
  <si>
    <t>167765</t>
  </si>
  <si>
    <t>Автодержатель HOCO CA52 в дефлектор обдува магнитный черно-серый</t>
  </si>
  <si>
    <t>0А-0168319</t>
  </si>
  <si>
    <t>168319</t>
  </si>
  <si>
    <t>Автодержатель HOCO CA53 магнитный черный-серый</t>
  </si>
  <si>
    <t>0А-0188258</t>
  </si>
  <si>
    <t>188258</t>
  </si>
  <si>
    <t>Автодержатель HOCO CA55 магнитный черно-серый</t>
  </si>
  <si>
    <t>0А-0192460</t>
  </si>
  <si>
    <t>192460</t>
  </si>
  <si>
    <t>Автодержатель HOCO CA61 магнитный черный</t>
  </si>
  <si>
    <t>0А-0194584</t>
  </si>
  <si>
    <t>194584</t>
  </si>
  <si>
    <t>Автодержатель HOCO CA65 в дефлектор обдува магнитный черный</t>
  </si>
  <si>
    <t>0А-0194724</t>
  </si>
  <si>
    <t>194724</t>
  </si>
  <si>
    <t>Автодержатель HOCO CA66 на двухстороннем скотче магнитный черный</t>
  </si>
  <si>
    <t>0А-0202315</t>
  </si>
  <si>
    <t>202315</t>
  </si>
  <si>
    <t>Автодержатель HOCO CA69 в дефлектор обдува магнитный серебристый</t>
  </si>
  <si>
    <t>0А-0200435</t>
  </si>
  <si>
    <t>200435</t>
  </si>
  <si>
    <t>Автодержатель HOCO CA69 в дефлектор обдува магнитный черный</t>
  </si>
  <si>
    <t>0А-0197853</t>
  </si>
  <si>
    <t>197853</t>
  </si>
  <si>
    <t>Автодержатель HOCO CA74 магнитный черно-серебристый</t>
  </si>
  <si>
    <t>0А-0200436</t>
  </si>
  <si>
    <t>200436</t>
  </si>
  <si>
    <t>Автодержатель HOCO CA74 магнитный черно-серый</t>
  </si>
  <si>
    <t>0А-0205414</t>
  </si>
  <si>
    <t>205414</t>
  </si>
  <si>
    <t>Автодержатель HOCO CA79 магнитный черный</t>
  </si>
  <si>
    <t>0А-0205417</t>
  </si>
  <si>
    <t>205417</t>
  </si>
  <si>
    <t>Автодержатель HOCO CA81 магнитный черный</t>
  </si>
  <si>
    <t>0А-0205415</t>
  </si>
  <si>
    <t>205415</t>
  </si>
  <si>
    <t>Автодержатель HOCO CA87 магнитный черный</t>
  </si>
  <si>
    <t>0А-0205434</t>
  </si>
  <si>
    <t>205434</t>
  </si>
  <si>
    <t>Автодержатель HOCO CA88 магнитный серебристый</t>
  </si>
  <si>
    <t>0А-0205432</t>
  </si>
  <si>
    <t>205432</t>
  </si>
  <si>
    <t>Автодержатель HOCO CA89 магнитный серебристый</t>
  </si>
  <si>
    <t>0А-0205436</t>
  </si>
  <si>
    <t>205436</t>
  </si>
  <si>
    <t>Автодержатель HOCO CA89 магнитный черный</t>
  </si>
  <si>
    <t>Селфи</t>
  </si>
  <si>
    <t>Селфи штатив</t>
  </si>
  <si>
    <t>Селфи штатив Hoco</t>
  </si>
  <si>
    <t>Селфи штатив HOCO K11 черный</t>
  </si>
  <si>
    <t>Флешки и карты памяти</t>
  </si>
  <si>
    <t>Карты памяти MicroSD</t>
  </si>
  <si>
    <t>Карты памяти MicroSD 16GB</t>
  </si>
  <si>
    <t>0А-0159868</t>
  </si>
  <si>
    <t>159868</t>
  </si>
  <si>
    <t>Карта памяти MicroSDHC Hoco 16GB Class 10 без адаптера</t>
  </si>
  <si>
    <t>Карты памяти MicroSD 32GB</t>
  </si>
  <si>
    <t>0А-0159869</t>
  </si>
  <si>
    <t>159869</t>
  </si>
  <si>
    <t>Карта памяти MicroSDHC Hoco 32GB Class 10 без адаптера</t>
  </si>
  <si>
    <t>Карты памяти MicroSD 64GB</t>
  </si>
  <si>
    <t>0А-0159870</t>
  </si>
  <si>
    <t>159870</t>
  </si>
  <si>
    <t>Карта памяти MicroSDXC Hoco 64GB Class 10 без адаптера</t>
  </si>
  <si>
    <t>USB Flash</t>
  </si>
  <si>
    <t>USB Flash Hoco</t>
  </si>
  <si>
    <t>0А-0180231</t>
  </si>
  <si>
    <t>180231</t>
  </si>
  <si>
    <t>USB 16GB Hoco (UD4)</t>
  </si>
  <si>
    <t>0А-0180227</t>
  </si>
  <si>
    <t>180227</t>
  </si>
  <si>
    <t>USB 16GB Hoco (UD6)</t>
  </si>
  <si>
    <t>0А-0180232</t>
  </si>
  <si>
    <t>180232</t>
  </si>
  <si>
    <t>USB 32GB Hoco (UD4)</t>
  </si>
  <si>
    <t>0А-0180228</t>
  </si>
  <si>
    <t>180228</t>
  </si>
  <si>
    <t>USB 32GB Hoco (UD6)</t>
  </si>
  <si>
    <t>0А-0180229</t>
  </si>
  <si>
    <t>180229</t>
  </si>
  <si>
    <t>USB 64GB Hoco (UD6)</t>
  </si>
  <si>
    <t>0А-0180226</t>
  </si>
  <si>
    <t>180226</t>
  </si>
  <si>
    <t>USB 8GB Hoco (UD6)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</si>
</sst>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name val="Calibri"/>
      <sz val="11"/>
      <color theme="1"/>
      <b/>
      <family val="1"/>
      <charset val="204"/>
    </font>
    <font>
      <name val="Calibri"/>
      <sz val="11"/>
      <color theme="1"/>
      <b/>
      <family val="1"/>
      <charset val="204"/>
    </font>
    <font>
      <name val="Calibri"/>
      <sz val="11"/>
      <color theme="1"/>
      <b/>
      <family val="1"/>
      <charset val="204"/>
    </font>
    <font>
      <name val="Calibri"/>
      <sz val="11"/>
      <color theme="1"/>
      <b/>
      <family val="1"/>
      <charset val="204"/>
    </font>
    <font>
      <name val="Calibri"/>
      <sz val="11"/>
      <color rgb="FF0000FF"/>
      <family val="1"/>
      <charset val="204"/>
    </font>
    <font>
      <name val="Calibri"/>
      <sz val="11"/>
      <color theme="1"/>
      <b/>
      <family val="1"/>
      <charset val="204"/>
    </font>
    <font>
      <name val="Calibri"/>
      <sz val="11"/>
      <color theme="1"/>
      <b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CC39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1" fillId="0" borderId="0" xfId="0" applyAlignment="1">
      <alignment horizontal="left" vertical="top" wrapText="1"/>
    </xf>
    <xf numFmtId="0" fontId="0" fillId="2" borderId="0" xfId="1" applyFill="1" applyAlignment="1">
      <alignment horizontal="left" vertical="top" wrapText="1"/>
    </xf>
    <xf numFmtId="0" fontId="0" fillId="2" borderId="0" xfId="2" applyFill="1" applyAlignment="1">
      <alignment horizontal="left" vertical="top" wrapText="1"/>
    </xf>
    <xf numFmtId="0" fontId="2" fillId="0" borderId="0" xfId="3" applyFont="1" applyAlignment="1">
      <alignment horizontal="left" vertical="top" wrapText="1"/>
    </xf>
    <xf numFmtId="0" fontId="3" fillId="0" borderId="0" xfId="4" applyFont="1" applyAlignment="1">
      <alignment horizontal="left" vertical="top" wrapText="1"/>
    </xf>
    <xf numFmtId="0" fontId="4" fillId="0" borderId="0" xfId="5" applyFont="1" applyAlignment="1">
      <alignment horizontal="left" vertical="top" wrapText="1"/>
    </xf>
    <xf numFmtId="0" fontId="5" fillId="0" borderId="0" xfId="6" applyFont="1" applyAlignment="1">
      <alignment horizontal="left" vertical="top" wrapText="1" indent="1"/>
    </xf>
    <xf numFmtId="0" fontId="0" fillId="0" borderId="0" xfId="7" applyAlignment="1">
      <alignment horizontal="left" vertical="top" wrapText="1" indent="2"/>
    </xf>
    <xf numFmtId="0" fontId="6" fillId="0" borderId="0" xfId="8" applyFont="1" applyAlignment="1">
      <alignment horizontal="left" vertical="top" wrapText="1"/>
    </xf>
    <xf numFmtId="1" applyNumberFormat="1" fontId="0" fillId="0" borderId="0" xfId="9" applyAlignment="1">
      <alignment horizontal="left" vertical="top" wrapText="1"/>
    </xf>
    <xf numFmtId="0" fontId="0" fillId="2" borderId="0" xfId="10" applyFill="1" applyAlignment="1">
      <alignment horizontal="left" vertical="top" wrapText="1"/>
    </xf>
    <xf numFmtId="0" fontId="7" fillId="0" borderId="0" xfId="11" applyFont="1" applyAlignment="1">
      <alignment horizontal="left" vertical="top" wrapText="1" indent="2"/>
    </xf>
    <xf numFmtId="0" fontId="0" fillId="0" borderId="0" xfId="12" applyAlignment="1">
      <alignment horizontal="left" vertical="top" wrapText="1" indent="3"/>
    </xf>
    <xf numFmtId="0" fontId="8" fillId="0" borderId="0" xfId="13" applyFont="1" applyAlignment="1">
      <alignment horizontal="left" vertical="top" wrapText="1" indent="3"/>
    </xf>
    <xf numFmtId="0" fontId="0" fillId="0" borderId="0" xfId="14" applyAlignment="1">
      <alignment horizontal="left" vertical="top" wrapText="1" indent="4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/Relationships>
</file>

<file path=xl/drawings/drawing1.xml><?xml version="1.0" encoding="utf-8"?>
<xdr:wsDr xmlns:xdr="http://schemas.openxmlformats.org/drawingml/2006/spreadsheetDrawing" xmlns:a="http://schemas.openxmlformats.org/drawingml/2006/main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G617"/>
  <sheetViews>
    <sheetView tabSelected="1" showRuler="0" zoomScaleNormal="100" workbookViewId="0"/>
  </sheetViews>
  <sheetFormatPr defaultRowHeight="14.4" outlineLevelRow="1"/>
  <cols>
    <col min="1" max="1" width="22.222222222222" customWidth="1"/>
    <col min="2" max="2" width="22.222222222222" customWidth="1"/>
    <col min="3" max="3" width="66.666666666667" customWidth="1"/>
    <col min="4" max="4" width="15.555555555556" customWidth="1"/>
    <col min="5" max="5" width="8.8888888888889" customWidth="1"/>
    <col min="6" max="6" width="8.8888888888889" customWidth="1"/>
    <col min="7" max="7" width="11.111111111111" customWidth="1"/>
  </cols>
  <sheetData>
    <row r="1" spans="1:7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 s="3" customFormat="1" customHeight="1">
      <c r="A2" s="5" t="s">
        <v>7</v>
      </c>
      <c r="B2" s="5"/>
      <c r="C2" s="5"/>
      <c r="D2" s="5"/>
      <c r="E2" s="5"/>
      <c r="F2" s="5"/>
      <c r="G2" s="5"/>
    </row>
    <row r="3" spans="1:7" s="3" customFormat="1" outlineLevel="1" customHeight="1">
      <c r="A3" s="6" t="s">
        <v>8</v>
      </c>
      <c r="B3" s="6"/>
      <c r="C3" s="6"/>
      <c r="D3" s="6"/>
      <c r="E3" s="6"/>
      <c r="F3" s="6"/>
      <c r="G3" s="6"/>
    </row>
    <row r="4" spans="1:7" outlineLevel="2" customHeight="1">
      <c r="A4" s="7" t="s">
        <v>9</v>
      </c>
      <c r="B4" t="s">
        <v>10</v>
      </c>
      <c r="C4" t="s">
        <v>11</v>
      </c>
      <c r="D4" s="8">
        <f>HYPERLINK("https://access-nsk.mobi/catalog/vneshniy_akkumulyator_hoco/60899/","ссылка")</f>
      </c>
      <c r="E4" s="9"/>
      <c r="F4" s="9"/>
      <c r="G4" s="10"/>
    </row>
    <row r="5" spans="1:7" outlineLevel="2" customHeight="1">
      <c r="A5" s="7" t="s">
        <v>12</v>
      </c>
      <c r="B5" t="s">
        <v>13</v>
      </c>
      <c r="C5" t="s">
        <v>14</v>
      </c>
      <c r="D5" s="8">
        <f>HYPERLINK("https://access-nsk.mobi/catalog/vneshniy_akkumulyator_hoco/53271/","ссылка")</f>
      </c>
      <c r="E5" s="9"/>
      <c r="F5" s="9"/>
      <c r="G5" s="10"/>
    </row>
    <row r="6" spans="1:7" outlineLevel="2" customHeight="1">
      <c r="A6" s="7" t="s">
        <v>15</v>
      </c>
      <c r="B6" t="s">
        <v>16</v>
      </c>
      <c r="C6" t="s">
        <v>17</v>
      </c>
      <c r="D6" s="8">
        <f>HYPERLINK("https://access-nsk.mobi/catalog/vneshniy_akkumulyator_hoco/70827/","ссылка")</f>
      </c>
      <c r="E6" s="9"/>
      <c r="F6" s="9"/>
      <c r="G6" s="10"/>
    </row>
    <row r="7" spans="1:7" outlineLevel="2" customHeight="1">
      <c r="A7" s="7" t="s">
        <v>18</v>
      </c>
      <c r="B7" t="s">
        <v>19</v>
      </c>
      <c r="C7" t="s">
        <v>20</v>
      </c>
      <c r="D7" s="8">
        <f>HYPERLINK("https://access-nsk.mobi/catalog/vneshniy_akkumulyator_hoco/71383/","ссылка")</f>
      </c>
      <c r="E7" s="9"/>
      <c r="F7" s="9"/>
      <c r="G7" s="10"/>
    </row>
    <row r="8" spans="1:7" outlineLevel="2" customHeight="1">
      <c r="A8" s="7" t="s">
        <v>21</v>
      </c>
      <c r="B8" t="s">
        <v>22</v>
      </c>
      <c r="C8" t="s">
        <v>23</v>
      </c>
      <c r="D8" s="8">
        <f>HYPERLINK("https://access-nsk.mobi/catalog/vneshniy_akkumulyator_hoco/60073/","ссылка")</f>
      </c>
      <c r="E8" s="9"/>
      <c r="F8" s="9"/>
      <c r="G8" s="10"/>
    </row>
    <row r="9" spans="1:7" outlineLevel="2" customHeight="1">
      <c r="A9" s="7" t="s">
        <v>24</v>
      </c>
      <c r="B9" t="s">
        <v>25</v>
      </c>
      <c r="C9" t="s">
        <v>26</v>
      </c>
      <c r="D9" s="8">
        <f>HYPERLINK("https://access-nsk.mobi/catalog/vneshniy_akkumulyator_hoco/64249/","ссылка")</f>
      </c>
      <c r="E9" s="9"/>
      <c r="F9" s="9"/>
      <c r="G9" s="10"/>
    </row>
    <row r="10" spans="1:7" outlineLevel="2" customHeight="1">
      <c r="A10" s="7" t="s">
        <v>27</v>
      </c>
      <c r="B10" t="s">
        <v>28</v>
      </c>
      <c r="C10" t="s">
        <v>29</v>
      </c>
      <c r="D10" s="8">
        <f>HYPERLINK("https://access-nsk.mobi/catalog/vneshniy_akkumulyator_hoco/59828/","ссылка")</f>
      </c>
      <c r="E10" s="9"/>
      <c r="F10" s="9"/>
      <c r="G10" s="10"/>
    </row>
    <row r="11" spans="1:7" outlineLevel="2" customHeight="1">
      <c r="A11" s="7" t="s">
        <v>30</v>
      </c>
      <c r="B11" t="s">
        <v>31</v>
      </c>
      <c r="C11" t="s">
        <v>32</v>
      </c>
      <c r="D11" s="8">
        <f>HYPERLINK("https://access-nsk.mobi/catalog/vneshniy_akkumulyator_hoco/64987/","ссылка")</f>
      </c>
      <c r="E11" s="9"/>
      <c r="F11" s="9"/>
      <c r="G11" s="10"/>
    </row>
    <row r="12" spans="1:7" outlineLevel="2" customHeight="1">
      <c r="A12" s="7" t="s">
        <v>33</v>
      </c>
      <c r="B12" t="s">
        <v>34</v>
      </c>
      <c r="C12" t="s">
        <v>35</v>
      </c>
      <c r="D12" s="8">
        <f>HYPERLINK("https://access-nsk.mobi/catalog/vneshniy_akkumulyator_hoco/77574/","ссылка")</f>
      </c>
      <c r="E12" s="9"/>
      <c r="F12" s="9"/>
      <c r="G12" s="10"/>
    </row>
    <row r="13" spans="1:7" outlineLevel="2" customHeight="1">
      <c r="A13" s="7" t="s">
        <v>36</v>
      </c>
      <c r="B13" t="s">
        <v>37</v>
      </c>
      <c r="C13" t="s">
        <v>38</v>
      </c>
      <c r="D13" s="8">
        <f>HYPERLINK("https://access-nsk.mobi/catalog/vneshniy_akkumulyator_hoco/65120/","ссылка")</f>
      </c>
      <c r="E13" s="9"/>
      <c r="F13" s="9"/>
      <c r="G13" s="10"/>
    </row>
    <row r="14" spans="1:7" outlineLevel="2" customHeight="1">
      <c r="A14" s="7" t="s">
        <v>39</v>
      </c>
      <c r="B14" t="s">
        <v>40</v>
      </c>
      <c r="C14" t="s">
        <v>41</v>
      </c>
      <c r="D14" s="8">
        <f>HYPERLINK("https://access-nsk.mobi/catalog/vneshniy_akkumulyator_hoco/77633/","ссылка")</f>
      </c>
      <c r="E14" s="9"/>
      <c r="F14" s="9"/>
      <c r="G14" s="10"/>
    </row>
    <row r="15" spans="1:7" outlineLevel="2" customHeight="1">
      <c r="A15" s="7" t="s">
        <v>42</v>
      </c>
      <c r="B15" t="s">
        <v>43</v>
      </c>
      <c r="C15" t="s">
        <v>44</v>
      </c>
      <c r="D15" s="8">
        <f>HYPERLINK("https://access-nsk.mobi/catalog/vneshniy_akkumulyator_hoco/72867/","ссылка")</f>
      </c>
      <c r="E15" s="9"/>
      <c r="F15" s="9"/>
      <c r="G15" s="10"/>
    </row>
    <row r="16" spans="1:7" outlineLevel="2" customHeight="1">
      <c r="A16" s="7" t="s">
        <v>45</v>
      </c>
      <c r="B16" t="s">
        <v>46</v>
      </c>
      <c r="C16" t="s">
        <v>47</v>
      </c>
      <c r="D16" s="8">
        <f>HYPERLINK("https://access-nsk.mobi/catalog/vneshniy_akkumulyator_hoco/67652/","ссылка")</f>
      </c>
      <c r="E16" s="9"/>
      <c r="F16" s="9"/>
      <c r="G16" s="10"/>
    </row>
    <row r="17" spans="1:7" outlineLevel="2" customHeight="1">
      <c r="A17" s="7" t="s">
        <v>48</v>
      </c>
      <c r="B17" t="s">
        <v>49</v>
      </c>
      <c r="C17" t="s">
        <v>50</v>
      </c>
      <c r="D17" s="8">
        <f>HYPERLINK("https://access-nsk.mobi/catalog/vneshniy_akkumulyator_hoco/67645/","ссылка")</f>
      </c>
      <c r="E17" s="9"/>
      <c r="F17" s="9"/>
      <c r="G17" s="10"/>
    </row>
    <row r="18" spans="1:7" outlineLevel="2" customHeight="1">
      <c r="A18" s="7" t="s">
        <v>51</v>
      </c>
      <c r="B18" t="s">
        <v>52</v>
      </c>
      <c r="C18" t="s">
        <v>53</v>
      </c>
      <c r="D18" s="8">
        <f>HYPERLINK("https://access-nsk.mobi/catalog/vneshniy_akkumulyator_hoco/76316/","ссылка")</f>
      </c>
      <c r="E18" s="9"/>
      <c r="F18" s="9"/>
      <c r="G18" s="10"/>
    </row>
    <row r="19" spans="1:7" outlineLevel="2" customHeight="1">
      <c r="A19" s="7" t="s">
        <v>54</v>
      </c>
      <c r="B19" t="s">
        <v>55</v>
      </c>
      <c r="C19" t="s">
        <v>56</v>
      </c>
      <c r="D19" s="8">
        <f>HYPERLINK("https://access-nsk.mobi/catalog/vneshniy_akkumulyator_hoco/70830/","ссылка")</f>
      </c>
      <c r="E19" s="9"/>
      <c r="F19" s="9"/>
      <c r="G19" s="10"/>
    </row>
    <row r="20" spans="1:7" outlineLevel="2" customHeight="1">
      <c r="A20" s="7" t="s">
        <v>57</v>
      </c>
      <c r="B20" t="s">
        <v>58</v>
      </c>
      <c r="C20" t="s">
        <v>59</v>
      </c>
      <c r="D20" s="8">
        <f>HYPERLINK("https://access-nsk.mobi/catalog/vneshniy_akkumulyator_hoco/70829/","ссылка")</f>
      </c>
      <c r="E20" s="9"/>
      <c r="F20" s="9"/>
      <c r="G20" s="10"/>
    </row>
    <row r="21" spans="1:7" outlineLevel="2" customHeight="1">
      <c r="A21" s="7" t="s">
        <v>60</v>
      </c>
      <c r="B21" t="s">
        <v>61</v>
      </c>
      <c r="C21" t="s">
        <v>62</v>
      </c>
      <c r="D21" s="8">
        <f>HYPERLINK("https://access-nsk.mobi/catalog/vneshniy_akkumulyator_hoco/70851/","ссылка")</f>
      </c>
      <c r="E21" s="9"/>
      <c r="F21" s="9"/>
      <c r="G21" s="10"/>
    </row>
    <row r="22" spans="1:7" outlineLevel="2" customHeight="1">
      <c r="A22" s="7" t="s">
        <v>63</v>
      </c>
      <c r="B22" t="s">
        <v>64</v>
      </c>
      <c r="C22" t="s">
        <v>65</v>
      </c>
      <c r="D22" s="8">
        <f>HYPERLINK("https://access-nsk.mobi/catalog/vneshniy_akkumulyator_hoco/72870/","ссылка")</f>
      </c>
      <c r="E22" s="9"/>
      <c r="F22" s="9"/>
      <c r="G22" s="10"/>
    </row>
    <row r="23" spans="1:7" outlineLevel="2" customHeight="1">
      <c r="A23" s="7" t="s">
        <v>66</v>
      </c>
      <c r="B23" t="s">
        <v>67</v>
      </c>
      <c r="C23" t="s">
        <v>68</v>
      </c>
      <c r="D23" s="8">
        <f>HYPERLINK("https://access-nsk.mobi/catalog/vneshniy_akkumulyator_hoco/72869/","ссылка")</f>
      </c>
      <c r="E23" s="9"/>
      <c r="F23" s="9"/>
      <c r="G23" s="10"/>
    </row>
    <row r="24" spans="1:7" outlineLevel="2" customHeight="1">
      <c r="A24" s="7" t="s">
        <v>69</v>
      </c>
      <c r="B24" t="s">
        <v>70</v>
      </c>
      <c r="C24" t="s">
        <v>71</v>
      </c>
      <c r="D24" s="8">
        <f>HYPERLINK("https://access-nsk.mobi/catalog/vneshniy_akkumulyator_hoco/76000/","ссылка")</f>
      </c>
      <c r="E24" s="9"/>
      <c r="F24" s="9"/>
      <c r="G24" s="10"/>
    </row>
    <row r="25" spans="1:7" outlineLevel="2" customHeight="1">
      <c r="A25" s="7" t="s">
        <v>72</v>
      </c>
      <c r="B25" t="s">
        <v>73</v>
      </c>
      <c r="C25" t="s">
        <v>74</v>
      </c>
      <c r="D25" s="8">
        <f>HYPERLINK("https://access-nsk.mobi/catalog/vneshniy_akkumulyator_hoco/76022/","ссылка")</f>
      </c>
      <c r="E25" s="9"/>
      <c r="F25" s="9"/>
      <c r="G25" s="10"/>
    </row>
    <row r="26" spans="1:7" outlineLevel="2" customHeight="1">
      <c r="A26" s="7" t="s">
        <v>75</v>
      </c>
      <c r="B26" t="s">
        <v>76</v>
      </c>
      <c r="C26" t="s">
        <v>77</v>
      </c>
      <c r="D26" s="8">
        <f>HYPERLINK("https://access-nsk.mobi/catalog/vneshniy_akkumulyator_hoco/76318/","ссылка")</f>
      </c>
      <c r="E26" s="9"/>
      <c r="F26" s="9"/>
      <c r="G26" s="10"/>
    </row>
    <row r="27" spans="1:7" outlineLevel="2" customHeight="1">
      <c r="A27" s="7" t="s">
        <v>78</v>
      </c>
      <c r="B27" t="s">
        <v>79</v>
      </c>
      <c r="C27" t="s">
        <v>80</v>
      </c>
      <c r="D27" s="8">
        <f>HYPERLINK("https://access-nsk.mobi/catalog/vneshniy_akkumulyator_hoco/76317/","ссылка")</f>
      </c>
      <c r="E27" s="9"/>
      <c r="F27" s="9"/>
      <c r="G27" s="10"/>
    </row>
    <row r="28" spans="1:7" outlineLevel="2" customHeight="1">
      <c r="A28" s="7" t="s">
        <v>81</v>
      </c>
      <c r="B28" t="s">
        <v>82</v>
      </c>
      <c r="C28" t="s">
        <v>83</v>
      </c>
      <c r="D28" s="8">
        <f>HYPERLINK("https://access-nsk.mobi/catalog/vneshniy_akkumulyator_hoco/77904/","ссылка")</f>
      </c>
      <c r="E28" s="9"/>
      <c r="F28" s="9"/>
      <c r="G28" s="10"/>
    </row>
    <row r="29" spans="1:7" outlineLevel="2" customHeight="1">
      <c r="A29" s="7" t="s">
        <v>84</v>
      </c>
      <c r="B29" t="s">
        <v>85</v>
      </c>
      <c r="C29" t="s">
        <v>86</v>
      </c>
      <c r="D29" s="8">
        <f>HYPERLINK("https://access-nsk.mobi/catalog/vneshniy_akkumulyator_hoco/77871/","ссылка")</f>
      </c>
      <c r="E29" s="9"/>
      <c r="F29" s="9"/>
      <c r="G29" s="10"/>
    </row>
    <row r="30" spans="1:7" outlineLevel="2" customHeight="1">
      <c r="A30" s="7" t="s">
        <v>87</v>
      </c>
      <c r="B30" t="s">
        <v>88</v>
      </c>
      <c r="C30" t="s">
        <v>89</v>
      </c>
      <c r="D30" s="8">
        <f>HYPERLINK("https://access-nsk.mobi/catalog/vneshniy_akkumulyator_hoco/75123/","ссылка")</f>
      </c>
      <c r="E30" s="9"/>
      <c r="F30" s="9"/>
      <c r="G30" s="10"/>
    </row>
    <row r="31" spans="1:7" s="3" customFormat="1" customHeight="1">
      <c r="A31" s="5" t="s">
        <v>90</v>
      </c>
      <c r="B31" s="5"/>
      <c r="C31" s="5"/>
      <c r="D31" s="5"/>
      <c r="E31" s="5"/>
      <c r="F31" s="5"/>
      <c r="G31" s="5"/>
    </row>
    <row r="32" spans="1:7" s="3" customFormat="1" outlineLevel="1" customHeight="1">
      <c r="A32" s="6" t="s">
        <v>91</v>
      </c>
      <c r="B32" s="6"/>
      <c r="C32" s="6"/>
      <c r="D32" s="6"/>
      <c r="E32" s="6"/>
      <c r="F32" s="6"/>
      <c r="G32" s="6"/>
    </row>
    <row r="33" spans="1:7" s="3" customFormat="1" outlineLevel="2" customHeight="1">
      <c r="A33" s="11" t="s">
        <v>92</v>
      </c>
      <c r="B33" s="11"/>
      <c r="C33" s="11"/>
      <c r="D33" s="11"/>
      <c r="E33" s="11"/>
      <c r="F33" s="11"/>
      <c r="G33" s="11"/>
    </row>
    <row r="34" spans="1:7" outlineLevel="3" customHeight="1">
      <c r="A34" s="12" t="s">
        <v>93</v>
      </c>
      <c r="B34" t="s">
        <v>94</v>
      </c>
      <c r="C34" t="s">
        <v>95</v>
      </c>
      <c r="D34" s="8">
        <f>HYPERLINK("https://access-nsk.mobi/catalog/zashchitnoe_steklo_6d_apple/71364/","ссылка")</f>
      </c>
      <c r="E34" s="9"/>
      <c r="F34" s="9"/>
      <c r="G34" s="10"/>
    </row>
    <row r="35" spans="1:7" outlineLevel="3" customHeight="1">
      <c r="A35" s="12" t="s">
        <v>96</v>
      </c>
      <c r="B35" t="s">
        <v>97</v>
      </c>
      <c r="C35" t="s">
        <v>98</v>
      </c>
      <c r="D35" s="8">
        <f>HYPERLINK("https://access-nsk.mobi/catalog/zashchitnoe_steklo_6d_apple/76024/","ссылка")</f>
      </c>
      <c r="E35" s="9"/>
      <c r="F35" s="9"/>
      <c r="G35" s="10"/>
    </row>
    <row r="36" spans="1:7" outlineLevel="3" customHeight="1">
      <c r="A36" s="12" t="s">
        <v>99</v>
      </c>
      <c r="B36" t="s">
        <v>100</v>
      </c>
      <c r="C36" t="s">
        <v>101</v>
      </c>
      <c r="D36" s="8">
        <f>HYPERLINK("https://access-nsk.mobi/catalog/zashchitnoe_steklo_6d_apple/76025/","ссылка")</f>
      </c>
      <c r="E36" s="9"/>
      <c r="F36" s="9"/>
      <c r="G36" s="10"/>
    </row>
    <row r="37" spans="1:7" outlineLevel="3" customHeight="1">
      <c r="A37" s="12" t="s">
        <v>102</v>
      </c>
      <c r="B37" t="s">
        <v>103</v>
      </c>
      <c r="C37" t="s">
        <v>104</v>
      </c>
      <c r="D37" s="8">
        <f>HYPERLINK("https://access-nsk.mobi/catalog/zashchitnoe_steklo_6d_apple/70816/","ссылка")</f>
      </c>
      <c r="E37" s="9"/>
      <c r="F37" s="9"/>
      <c r="G37" s="10"/>
    </row>
    <row r="38" spans="1:7" outlineLevel="3" customHeight="1">
      <c r="A38" s="12" t="s">
        <v>105</v>
      </c>
      <c r="B38" t="s">
        <v>106</v>
      </c>
      <c r="C38" t="s">
        <v>107</v>
      </c>
      <c r="D38" s="8">
        <f>HYPERLINK("https://access-nsk.mobi/catalog/zashchitnoe_steklo_6d_apple/71369/","ссылка")</f>
      </c>
      <c r="E38" s="9"/>
      <c r="F38" s="9"/>
      <c r="G38" s="10"/>
    </row>
    <row r="39" spans="1:7" outlineLevel="3" customHeight="1">
      <c r="A39" s="12" t="s">
        <v>108</v>
      </c>
      <c r="B39" t="s">
        <v>109</v>
      </c>
      <c r="C39" t="s">
        <v>110</v>
      </c>
      <c r="D39" s="8">
        <f>HYPERLINK("https://access-nsk.mobi/catalog/zashchitnoe_steklo_6d_apple/77560/","ссылка")</f>
      </c>
      <c r="E39" s="9"/>
      <c r="F39" s="9"/>
      <c r="G39" s="10"/>
    </row>
    <row r="40" spans="1:7" outlineLevel="3" customHeight="1">
      <c r="A40" s="12" t="s">
        <v>111</v>
      </c>
      <c r="B40" t="s">
        <v>112</v>
      </c>
      <c r="C40" t="s">
        <v>113</v>
      </c>
      <c r="D40" s="8">
        <f>HYPERLINK("https://access-nsk.mobi/catalog/zashchitnoe_steklo_6d_apple/77561/","ссылка")</f>
      </c>
      <c r="E40" s="9"/>
      <c r="F40" s="9"/>
      <c r="G40" s="10"/>
    </row>
    <row r="41" spans="1:7" outlineLevel="3" customHeight="1">
      <c r="A41" s="12" t="s">
        <v>114</v>
      </c>
      <c r="B41" t="s">
        <v>115</v>
      </c>
      <c r="C41" t="s">
        <v>116</v>
      </c>
      <c r="D41" s="8">
        <f>HYPERLINK("https://access-nsk.mobi/catalog/zashchitnoe_steklo_6d_apple/65370/","ссылка")</f>
      </c>
      <c r="E41" s="9"/>
      <c r="F41" s="9"/>
      <c r="G41" s="10"/>
    </row>
    <row r="42" spans="1:7" outlineLevel="3" customHeight="1">
      <c r="A42" s="12" t="s">
        <v>117</v>
      </c>
      <c r="B42" t="s">
        <v>118</v>
      </c>
      <c r="C42" t="s">
        <v>119</v>
      </c>
      <c r="D42" s="8">
        <f>HYPERLINK("https://access-nsk.mobi/catalog/zashchitnoe_steklo_6d_apple/60984/","ссылка")</f>
      </c>
      <c r="E42" s="9"/>
      <c r="F42" s="9"/>
      <c r="G42" s="10"/>
    </row>
    <row r="43" spans="1:7" outlineLevel="3" customHeight="1">
      <c r="A43" s="12" t="s">
        <v>120</v>
      </c>
      <c r="B43" t="s">
        <v>121</v>
      </c>
      <c r="C43" t="s">
        <v>122</v>
      </c>
      <c r="D43" s="8">
        <f>HYPERLINK("https://access-nsk.mobi/catalog/zashchitnoe_steklo_6d_apple/71368/","ссылка")</f>
      </c>
      <c r="E43" s="9"/>
      <c r="F43" s="9"/>
      <c r="G43" s="10"/>
    </row>
    <row r="44" spans="1:7" outlineLevel="3" customHeight="1">
      <c r="A44" s="12" t="s">
        <v>123</v>
      </c>
      <c r="B44" t="s">
        <v>124</v>
      </c>
      <c r="C44" t="s">
        <v>125</v>
      </c>
      <c r="D44" s="8">
        <f>HYPERLINK("https://access-nsk.mobi/catalog/zashchitnoe_steklo_6d_apple/61372/","ссылка")</f>
      </c>
      <c r="E44" s="9"/>
      <c r="F44" s="9"/>
      <c r="G44" s="10"/>
    </row>
    <row r="45" spans="1:7" outlineLevel="3" customHeight="1">
      <c r="A45" s="12" t="s">
        <v>126</v>
      </c>
      <c r="B45" t="s">
        <v>127</v>
      </c>
      <c r="C45" t="s">
        <v>128</v>
      </c>
      <c r="D45" s="8">
        <f>HYPERLINK("https://access-nsk.mobi/catalog/zashchitnoe_steklo_6d_apple/61371/","ссылка")</f>
      </c>
      <c r="E45" s="9"/>
      <c r="F45" s="9"/>
      <c r="G45" s="10"/>
    </row>
    <row r="46" spans="1:7" outlineLevel="3" customHeight="1">
      <c r="A46" s="12" t="s">
        <v>129</v>
      </c>
      <c r="B46" t="s">
        <v>130</v>
      </c>
      <c r="C46" t="s">
        <v>131</v>
      </c>
      <c r="D46" s="8">
        <f>HYPERLINK("https://access-nsk.mobi/catalog/zashchitnoe_steklo_6d_apple/60980/","ссылка")</f>
      </c>
      <c r="E46" s="9"/>
      <c r="F46" s="9"/>
      <c r="G46" s="10"/>
    </row>
    <row r="47" spans="1:7" outlineLevel="3" customHeight="1">
      <c r="A47" s="12" t="s">
        <v>132</v>
      </c>
      <c r="B47" t="s">
        <v>133</v>
      </c>
      <c r="C47" t="s">
        <v>134</v>
      </c>
      <c r="D47" s="8">
        <f>HYPERLINK("https://access-nsk.mobi/catalog/zashchitnoe_steklo_6d_apple/61365/","ссылка")</f>
      </c>
      <c r="E47" s="9"/>
      <c r="F47" s="9"/>
      <c r="G47" s="10"/>
    </row>
    <row r="48" spans="1:7" s="3" customFormat="1" outlineLevel="2" customHeight="1">
      <c r="A48" s="11" t="s">
        <v>135</v>
      </c>
      <c r="B48" s="11"/>
      <c r="C48" s="11"/>
      <c r="D48" s="11"/>
      <c r="E48" s="11"/>
      <c r="F48" s="11"/>
      <c r="G48" s="11"/>
    </row>
    <row r="49" spans="1:7" outlineLevel="3" customHeight="1">
      <c r="A49" s="12" t="s">
        <v>136</v>
      </c>
      <c r="B49" t="s">
        <v>137</v>
      </c>
      <c r="C49" t="s">
        <v>138</v>
      </c>
      <c r="D49" s="8">
        <f>HYPERLINK("https://access-nsk.mobi/catalog/zashchitnoe_steklo_apple_watch/61006/","ссылка")</f>
      </c>
      <c r="E49" s="9"/>
      <c r="F49" s="9"/>
      <c r="G49" s="10"/>
    </row>
    <row r="50" spans="1:7" outlineLevel="3" customHeight="1">
      <c r="A50" s="12" t="s">
        <v>139</v>
      </c>
      <c r="B50" t="s">
        <v>140</v>
      </c>
      <c r="C50" t="s">
        <v>141</v>
      </c>
      <c r="D50" s="8">
        <f>HYPERLINK("https://access-nsk.mobi/catalog/zashchitnoe_steklo_apple_watch/46757/","ссылка")</f>
      </c>
      <c r="E50" s="9"/>
      <c r="F50" s="9"/>
      <c r="G50" s="10"/>
    </row>
    <row r="51" spans="1:7" outlineLevel="3" customHeight="1">
      <c r="A51" s="12" t="s">
        <v>142</v>
      </c>
      <c r="B51" t="s">
        <v>143</v>
      </c>
      <c r="C51" t="s">
        <v>144</v>
      </c>
      <c r="D51" s="8">
        <f>HYPERLINK("https://access-nsk.mobi/catalog/zashchitnoe_steklo_apple_watch/46756/","ссылка")</f>
      </c>
      <c r="E51" s="9"/>
      <c r="F51" s="9"/>
      <c r="G51" s="10"/>
    </row>
    <row r="52" spans="1:7" s="3" customFormat="1" outlineLevel="1" customHeight="1">
      <c r="A52" s="6" t="s">
        <v>145</v>
      </c>
      <c r="B52" s="6"/>
      <c r="C52" s="6"/>
      <c r="D52" s="6"/>
      <c r="E52" s="6"/>
      <c r="F52" s="6"/>
      <c r="G52" s="6"/>
    </row>
    <row r="53" spans="1:7" s="3" customFormat="1" outlineLevel="2" customHeight="1">
      <c r="A53" s="11" t="s">
        <v>146</v>
      </c>
      <c r="B53" s="11"/>
      <c r="C53" s="11"/>
      <c r="D53" s="11"/>
      <c r="E53" s="11"/>
      <c r="F53" s="11"/>
      <c r="G53" s="11"/>
    </row>
    <row r="54" spans="1:7" outlineLevel="3" customHeight="1">
      <c r="A54" s="12" t="s">
        <v>147</v>
      </c>
      <c r="B54" t="s">
        <v>148</v>
      </c>
      <c r="C54" t="s">
        <v>149</v>
      </c>
      <c r="D54" s="8">
        <f>HYPERLINK("https://access-nsk.mobi/catalog/zashchita_ekrana_dlya_apple/67832/","ссылка")</f>
      </c>
      <c r="E54" s="9"/>
      <c r="F54" s="9"/>
      <c r="G54" s="10"/>
    </row>
    <row r="55" spans="1:7" outlineLevel="3" customHeight="1">
      <c r="A55" s="12" t="s">
        <v>150</v>
      </c>
      <c r="B55" t="s">
        <v>151</v>
      </c>
      <c r="C55" t="s">
        <v>152</v>
      </c>
      <c r="D55" s="8">
        <f>HYPERLINK("https://access-nsk.mobi/catalog/zashchita_ekrana_dlya_apple/33719/","ссылка")</f>
      </c>
      <c r="E55" s="9"/>
      <c r="F55" s="9"/>
      <c r="G55" s="10"/>
    </row>
    <row r="56" spans="1:7" outlineLevel="3" customHeight="1">
      <c r="A56" s="12" t="s">
        <v>153</v>
      </c>
      <c r="B56" t="s">
        <v>154</v>
      </c>
      <c r="C56" t="s">
        <v>155</v>
      </c>
      <c r="D56" s="8">
        <f>HYPERLINK("https://access-nsk.mobi/catalog/zashchita_ekrana_dlya_apple/25659/","ссылка")</f>
      </c>
      <c r="E56" s="9"/>
      <c r="F56" s="9"/>
      <c r="G56" s="10"/>
    </row>
    <row r="57" spans="1:7" outlineLevel="3" customHeight="1">
      <c r="A57" s="12" t="s">
        <v>156</v>
      </c>
      <c r="B57" t="s">
        <v>157</v>
      </c>
      <c r="C57" t="s">
        <v>158</v>
      </c>
      <c r="D57" s="8">
        <f>HYPERLINK("https://access-nsk.mobi/catalog/zashchita_ekrana_dlya_apple/25657/","ссылка")</f>
      </c>
      <c r="E57" s="9"/>
      <c r="F57" s="9"/>
      <c r="G57" s="10"/>
    </row>
    <row r="58" spans="1:7" outlineLevel="3" customHeight="1">
      <c r="A58" s="12" t="s">
        <v>159</v>
      </c>
      <c r="B58" t="s">
        <v>160</v>
      </c>
      <c r="C58" t="s">
        <v>161</v>
      </c>
      <c r="D58" s="8">
        <f>HYPERLINK("https://access-nsk.mobi/catalog/zashchita_ekrana_dlya_apple/23965/","ссылка")</f>
      </c>
      <c r="E58" s="9"/>
      <c r="F58" s="9"/>
      <c r="G58" s="10"/>
    </row>
    <row r="59" spans="1:7" outlineLevel="3" customHeight="1">
      <c r="A59" s="12" t="s">
        <v>162</v>
      </c>
      <c r="B59" t="s">
        <v>163</v>
      </c>
      <c r="C59" t="s">
        <v>164</v>
      </c>
      <c r="D59" s="8">
        <f>HYPERLINK("https://access-nsk.mobi/catalog/zashchita_ekrana_dlya_apple/23964/","ссылка")</f>
      </c>
      <c r="E59" s="9"/>
      <c r="F59" s="9"/>
      <c r="G59" s="10"/>
    </row>
    <row r="60" spans="1:7" outlineLevel="3" customHeight="1">
      <c r="A60" s="12" t="s">
        <v>165</v>
      </c>
      <c r="B60" t="s">
        <v>166</v>
      </c>
      <c r="C60" t="s">
        <v>167</v>
      </c>
      <c r="D60" s="8">
        <f>HYPERLINK("https://access-nsk.mobi/catalog/zashchita_ekrana_dlya_apple/19488/","ссылка")</f>
      </c>
      <c r="E60" s="9"/>
      <c r="F60" s="9"/>
      <c r="G60" s="10"/>
    </row>
    <row r="61" spans="1:7" outlineLevel="3" customHeight="1">
      <c r="A61" s="12" t="s">
        <v>168</v>
      </c>
      <c r="B61" t="s">
        <v>169</v>
      </c>
      <c r="C61" t="s">
        <v>170</v>
      </c>
      <c r="D61" s="8">
        <f>HYPERLINK("https://access-nsk.mobi/catalog/zashchita_ekrana_dlya_apple/25661/","ссылка")</f>
      </c>
      <c r="E61" s="9"/>
      <c r="F61" s="9"/>
      <c r="G61" s="10"/>
    </row>
    <row r="62" spans="1:7" s="3" customFormat="1" outlineLevel="2" customHeight="1">
      <c r="A62" s="11" t="s">
        <v>171</v>
      </c>
      <c r="B62" s="11"/>
      <c r="C62" s="11"/>
      <c r="D62" s="11"/>
      <c r="E62" s="11"/>
      <c r="F62" s="11"/>
      <c r="G62" s="11"/>
    </row>
    <row r="63" spans="1:7" outlineLevel="3" customHeight="1">
      <c r="A63" s="12" t="s">
        <v>172</v>
      </c>
      <c r="B63" t="s">
        <v>173</v>
      </c>
      <c r="C63" t="s">
        <v>174</v>
      </c>
      <c r="D63" s="8">
        <f>HYPERLINK("https://access-nsk.mobi/catalog/zashchita_ekrana_universalnaya/28389/","ссылка")</f>
      </c>
      <c r="E63" s="9"/>
      <c r="F63" s="9"/>
      <c r="G63" s="10"/>
    </row>
    <row r="64" spans="1:7" s="3" customFormat="1" customHeight="1">
      <c r="A64" s="5" t="s">
        <v>175</v>
      </c>
      <c r="B64" s="5"/>
      <c r="C64" s="5"/>
      <c r="D64" s="5"/>
      <c r="E64" s="5"/>
      <c r="F64" s="5"/>
      <c r="G64" s="5"/>
    </row>
    <row r="65" spans="1:7" s="3" customFormat="1" outlineLevel="1" customHeight="1">
      <c r="A65" s="6" t="s">
        <v>176</v>
      </c>
      <c r="B65" s="6"/>
      <c r="C65" s="6"/>
      <c r="D65" s="6"/>
      <c r="E65" s="6"/>
      <c r="F65" s="6"/>
      <c r="G65" s="6"/>
    </row>
    <row r="66" spans="1:7" s="3" customFormat="1" outlineLevel="2" customHeight="1">
      <c r="A66" s="11" t="s">
        <v>177</v>
      </c>
      <c r="B66" s="11"/>
      <c r="C66" s="11"/>
      <c r="D66" s="11"/>
      <c r="E66" s="11"/>
      <c r="F66" s="11"/>
      <c r="G66" s="11"/>
    </row>
    <row r="67" spans="1:7" s="3" customFormat="1" outlineLevel="3" customHeight="1">
      <c r="A67" s="13" t="s">
        <v>178</v>
      </c>
      <c r="B67" s="13"/>
      <c r="C67" s="13"/>
      <c r="D67" s="13"/>
      <c r="E67" s="13"/>
      <c r="F67" s="13"/>
      <c r="G67" s="13"/>
    </row>
    <row r="68" spans="1:7" outlineLevel="4" customHeight="1">
      <c r="A68" s="14" t="s">
        <v>179</v>
      </c>
      <c r="B68" t="s">
        <v>180</v>
      </c>
      <c r="C68" t="s">
        <v>181</v>
      </c>
      <c r="D68" s="8">
        <f>HYPERLINK("https://access-nsk.mobi/catalog/kabel_aux_hoco/70794/","ссылка")</f>
      </c>
      <c r="E68" s="9"/>
      <c r="F68" s="9"/>
      <c r="G68" s="10"/>
    </row>
    <row r="69" spans="1:7" outlineLevel="4" customHeight="1">
      <c r="A69" s="14" t="s">
        <v>182</v>
      </c>
      <c r="B69" t="s">
        <v>183</v>
      </c>
      <c r="C69" t="s">
        <v>184</v>
      </c>
      <c r="D69" s="8">
        <f>HYPERLINK("https://access-nsk.mobi/catalog/kabel_aux_hoco/38476/","ссылка")</f>
      </c>
      <c r="E69" s="9"/>
      <c r="F69" s="9"/>
      <c r="G69" s="10"/>
    </row>
    <row r="70" spans="1:7" outlineLevel="4" customHeight="1">
      <c r="A70" s="14" t="s">
        <v>185</v>
      </c>
      <c r="B70" t="s">
        <v>186</v>
      </c>
      <c r="C70" t="s">
        <v>187</v>
      </c>
      <c r="D70" s="8">
        <f>HYPERLINK("https://access-nsk.mobi/catalog/kabel_aux_hoco/48556/","ссылка")</f>
      </c>
      <c r="E70" s="9"/>
      <c r="F70" s="9"/>
      <c r="G70" s="10"/>
    </row>
    <row r="71" spans="1:7" outlineLevel="4" customHeight="1">
      <c r="A71" s="14" t="s">
        <v>188</v>
      </c>
      <c r="B71" t="s">
        <v>189</v>
      </c>
      <c r="C71" t="s">
        <v>190</v>
      </c>
      <c r="D71" s="8">
        <f>HYPERLINK("https://access-nsk.mobi/catalog/kabel_aux_hoco/48554/","ссылка")</f>
      </c>
      <c r="E71" s="9"/>
      <c r="F71" s="9"/>
      <c r="G71" s="10"/>
    </row>
    <row r="72" spans="1:7" outlineLevel="4" customHeight="1">
      <c r="A72" s="14" t="s">
        <v>191</v>
      </c>
      <c r="B72" t="s">
        <v>192</v>
      </c>
      <c r="C72" t="s">
        <v>193</v>
      </c>
      <c r="D72" s="8">
        <f>HYPERLINK("https://access-nsk.mobi/catalog/kabel_aux_hoco/43119/","ссылка")</f>
      </c>
      <c r="E72" s="9"/>
      <c r="F72" s="9"/>
      <c r="G72" s="10"/>
    </row>
    <row r="73" spans="1:7" outlineLevel="4" customHeight="1">
      <c r="A73" s="14" t="s">
        <v>194</v>
      </c>
      <c r="B73" t="s">
        <v>195</v>
      </c>
      <c r="C73" t="s">
        <v>196</v>
      </c>
      <c r="D73" s="8">
        <f>HYPERLINK("https://access-nsk.mobi/catalog/kabel_aux_hoco/43118/","ссылка")</f>
      </c>
      <c r="E73" s="9"/>
      <c r="F73" s="9"/>
      <c r="G73" s="10"/>
    </row>
    <row r="74" spans="1:7" outlineLevel="4" customHeight="1">
      <c r="A74" s="14" t="s">
        <v>197</v>
      </c>
      <c r="B74" t="s">
        <v>198</v>
      </c>
      <c r="C74" t="s">
        <v>199</v>
      </c>
      <c r="D74" s="8">
        <f>HYPERLINK("https://access-nsk.mobi/catalog/kabel_aux_hoco/43117/","ссылка")</f>
      </c>
      <c r="E74" s="9"/>
      <c r="F74" s="9"/>
      <c r="G74" s="10"/>
    </row>
    <row r="75" spans="1:7" outlineLevel="4" customHeight="1">
      <c r="A75" s="14" t="s">
        <v>200</v>
      </c>
      <c r="B75" t="s">
        <v>201</v>
      </c>
      <c r="C75" t="s">
        <v>202</v>
      </c>
      <c r="D75" s="8">
        <f>HYPERLINK("https://access-nsk.mobi/catalog/kabel_aux_hoco/53245/","ссылка")</f>
      </c>
      <c r="E75" s="9"/>
      <c r="F75" s="9"/>
      <c r="G75" s="10"/>
    </row>
    <row r="76" spans="1:7" outlineLevel="4" customHeight="1">
      <c r="A76" s="14" t="s">
        <v>203</v>
      </c>
      <c r="B76" t="s">
        <v>204</v>
      </c>
      <c r="C76" t="s">
        <v>205</v>
      </c>
      <c r="D76" s="8">
        <f>HYPERLINK("https://access-nsk.mobi/catalog/kabel_aux_hoco/68281/","ссылка")</f>
      </c>
      <c r="E76" s="9"/>
      <c r="F76" s="9"/>
      <c r="G76" s="10"/>
    </row>
    <row r="77" spans="1:7" outlineLevel="4" customHeight="1">
      <c r="A77" s="14" t="s">
        <v>206</v>
      </c>
      <c r="B77" t="s">
        <v>207</v>
      </c>
      <c r="C77" t="s">
        <v>208</v>
      </c>
      <c r="D77" s="8">
        <f>HYPERLINK("https://access-nsk.mobi/catalog/kabel_aux_hoco/68754/","ссылка")</f>
      </c>
      <c r="E77" s="9"/>
      <c r="F77" s="9"/>
      <c r="G77" s="10"/>
    </row>
    <row r="78" spans="1:7" outlineLevel="4" customHeight="1">
      <c r="A78" s="14" t="s">
        <v>209</v>
      </c>
      <c r="B78" t="s">
        <v>210</v>
      </c>
      <c r="C78" t="s">
        <v>211</v>
      </c>
      <c r="D78" s="8">
        <f>HYPERLINK("https://access-nsk.mobi/catalog/kabel_aux_hoco/72840/","ссылка")</f>
      </c>
      <c r="E78" s="9"/>
      <c r="F78" s="9"/>
      <c r="G78" s="10"/>
    </row>
    <row r="79" spans="1:7" outlineLevel="4" customHeight="1">
      <c r="A79" s="14" t="s">
        <v>212</v>
      </c>
      <c r="B79" t="s">
        <v>213</v>
      </c>
      <c r="C79" t="s">
        <v>214</v>
      </c>
      <c r="D79" s="8">
        <f>HYPERLINK("https://access-nsk.mobi/catalog/kabel_aux_hoco/68024/","ссылка")</f>
      </c>
      <c r="E79" s="9"/>
      <c r="F79" s="9"/>
      <c r="G79" s="10"/>
    </row>
    <row r="80" spans="1:7" outlineLevel="4" customHeight="1">
      <c r="A80" s="14" t="s">
        <v>215</v>
      </c>
      <c r="B80" t="s">
        <v>216</v>
      </c>
      <c r="C80" t="s">
        <v>217</v>
      </c>
      <c r="D80" s="8">
        <f>HYPERLINK("https://access-nsk.mobi/catalog/kabel_aux_hoco/70833/","ссылка")</f>
      </c>
      <c r="E80" s="9"/>
      <c r="F80" s="9"/>
      <c r="G80" s="10"/>
    </row>
    <row r="81" spans="1:7" outlineLevel="4" customHeight="1">
      <c r="A81" s="14" t="s">
        <v>218</v>
      </c>
      <c r="B81" t="s">
        <v>219</v>
      </c>
      <c r="C81" t="s">
        <v>220</v>
      </c>
      <c r="D81" s="8">
        <f>HYPERLINK("https://access-nsk.mobi/catalog/kabel_aux_hoco/71355/","ссылка")</f>
      </c>
      <c r="E81" s="9"/>
      <c r="F81" s="9"/>
      <c r="G81" s="10"/>
    </row>
    <row r="82" spans="1:7" outlineLevel="4" customHeight="1">
      <c r="A82" s="14" t="s">
        <v>221</v>
      </c>
      <c r="B82" t="s">
        <v>222</v>
      </c>
      <c r="C82" t="s">
        <v>223</v>
      </c>
      <c r="D82" s="8">
        <f>HYPERLINK("https://access-nsk.mobi/catalog/kabel_aux_hoco/77638/","ссылка")</f>
      </c>
      <c r="E82" s="9"/>
      <c r="F82" s="9"/>
      <c r="G82" s="10"/>
    </row>
    <row r="83" spans="1:7" outlineLevel="4" customHeight="1">
      <c r="A83" s="14" t="s">
        <v>224</v>
      </c>
      <c r="B83" t="s">
        <v>225</v>
      </c>
      <c r="C83" t="s">
        <v>226</v>
      </c>
      <c r="D83" s="8">
        <f>HYPERLINK("https://access-nsk.mobi/catalog/kabel_aux_hoco/77637/","ссылка")</f>
      </c>
      <c r="E83" s="9"/>
      <c r="F83" s="9"/>
      <c r="G83" s="10"/>
    </row>
    <row r="84" spans="1:7" outlineLevel="4" customHeight="1">
      <c r="A84" s="14" t="s">
        <v>227</v>
      </c>
      <c r="B84" t="s">
        <v>228</v>
      </c>
      <c r="C84" t="s">
        <v>229</v>
      </c>
      <c r="D84" s="8">
        <f>HYPERLINK("https://access-nsk.mobi/catalog/kabel_aux_hoco/78914/","ссылка")</f>
      </c>
      <c r="E84" s="9"/>
      <c r="F84" s="9"/>
      <c r="G84" s="10"/>
    </row>
    <row r="85" spans="1:7" s="3" customFormat="1" outlineLevel="2" customHeight="1">
      <c r="A85" s="11" t="s">
        <v>230</v>
      </c>
      <c r="B85" s="11"/>
      <c r="C85" s="11"/>
      <c r="D85" s="11"/>
      <c r="E85" s="11"/>
      <c r="F85" s="11"/>
      <c r="G85" s="11"/>
    </row>
    <row r="86" spans="1:7" s="3" customFormat="1" outlineLevel="3" customHeight="1">
      <c r="A86" s="13" t="s">
        <v>231</v>
      </c>
      <c r="B86" s="13"/>
      <c r="C86" s="13"/>
      <c r="D86" s="13"/>
      <c r="E86" s="13"/>
      <c r="F86" s="13"/>
      <c r="G86" s="13"/>
    </row>
    <row r="87" spans="1:7" outlineLevel="4" customHeight="1">
      <c r="A87" s="14" t="s">
        <v>232</v>
      </c>
      <c r="B87" t="s">
        <v>233</v>
      </c>
      <c r="C87" t="s">
        <v>234</v>
      </c>
      <c r="D87" s="8">
        <f>HYPERLINK("https://access-nsk.mobi/catalog/otg_micro_usb/75119/","ссылка")</f>
      </c>
      <c r="E87" s="9"/>
      <c r="F87" s="9"/>
      <c r="G87" s="10"/>
    </row>
    <row r="88" spans="1:7" s="3" customFormat="1" outlineLevel="3" customHeight="1">
      <c r="A88" s="13" t="s">
        <v>235</v>
      </c>
      <c r="B88" s="13"/>
      <c r="C88" s="13"/>
      <c r="D88" s="13"/>
      <c r="E88" s="13"/>
      <c r="F88" s="13"/>
      <c r="G88" s="13"/>
    </row>
    <row r="89" spans="1:7" outlineLevel="4" customHeight="1">
      <c r="A89" s="14" t="s">
        <v>236</v>
      </c>
      <c r="B89" t="s">
        <v>237</v>
      </c>
      <c r="C89" t="s">
        <v>238</v>
      </c>
      <c r="D89" s="8">
        <f>HYPERLINK("https://access-nsk.mobi/catalog/otg_type_c/75106/","ссылка")</f>
      </c>
      <c r="E89" s="9"/>
      <c r="F89" s="9"/>
      <c r="G89" s="10"/>
    </row>
    <row r="90" spans="1:7" s="3" customFormat="1" outlineLevel="2" customHeight="1">
      <c r="A90" s="11" t="s">
        <v>239</v>
      </c>
      <c r="B90" s="11"/>
      <c r="C90" s="11"/>
      <c r="D90" s="11"/>
      <c r="E90" s="11"/>
      <c r="F90" s="11"/>
      <c r="G90" s="11"/>
    </row>
    <row r="91" spans="1:7" outlineLevel="3" customHeight="1">
      <c r="A91" s="12" t="s">
        <v>240</v>
      </c>
      <c r="B91" t="s">
        <v>241</v>
      </c>
      <c r="C91" t="s">
        <v>242</v>
      </c>
      <c r="D91" s="8">
        <f>HYPERLINK("https://access-nsk.mobi/catalog/kabel_perekhodnik_lightning/53280/","ссылка")</f>
      </c>
      <c r="E91" s="9"/>
      <c r="F91" s="9"/>
      <c r="G91" s="10"/>
    </row>
    <row r="92" spans="1:7" outlineLevel="3" customHeight="1">
      <c r="A92" s="12" t="s">
        <v>243</v>
      </c>
      <c r="B92" t="s">
        <v>244</v>
      </c>
      <c r="C92" t="s">
        <v>245</v>
      </c>
      <c r="D92" s="8">
        <f>HYPERLINK("https://access-nsk.mobi/catalog/kabel_perekhodnik_lightning/53231/","ссылка")</f>
      </c>
      <c r="E92" s="9"/>
      <c r="F92" s="9"/>
      <c r="G92" s="10"/>
    </row>
    <row r="93" spans="1:7" outlineLevel="3" customHeight="1">
      <c r="A93" s="12" t="s">
        <v>246</v>
      </c>
      <c r="B93" t="s">
        <v>247</v>
      </c>
      <c r="C93" t="s">
        <v>248</v>
      </c>
      <c r="D93" s="8">
        <f>HYPERLINK("https://access-nsk.mobi/catalog/kabel_perekhodnik_lightning/72839/","ссылка")</f>
      </c>
      <c r="E93" s="9"/>
      <c r="F93" s="9"/>
      <c r="G93" s="10"/>
    </row>
    <row r="94" spans="1:7" outlineLevel="3" customHeight="1">
      <c r="A94" s="12" t="s">
        <v>249</v>
      </c>
      <c r="B94" t="s">
        <v>250</v>
      </c>
      <c r="C94" t="s">
        <v>251</v>
      </c>
      <c r="D94" s="8">
        <f>HYPERLINK("https://access-nsk.mobi/catalog/kabel_perekhodnik_lightning/76253/","ссылка")</f>
      </c>
      <c r="E94" s="9"/>
      <c r="F94" s="9"/>
      <c r="G94" s="10"/>
    </row>
    <row r="95" spans="1:7" outlineLevel="3" customHeight="1">
      <c r="A95" s="12" t="s">
        <v>252</v>
      </c>
      <c r="B95" t="s">
        <v>253</v>
      </c>
      <c r="C95" t="s">
        <v>254</v>
      </c>
      <c r="D95" s="8">
        <f>HYPERLINK("https://access-nsk.mobi/catalog/kabel_perekhodnik_lightning/76035/","ссылка")</f>
      </c>
      <c r="E95" s="9"/>
      <c r="F95" s="9"/>
      <c r="G95" s="10"/>
    </row>
    <row r="96" spans="1:7" outlineLevel="3" customHeight="1">
      <c r="A96" s="12" t="s">
        <v>255</v>
      </c>
      <c r="B96" t="s">
        <v>256</v>
      </c>
      <c r="C96" t="s">
        <v>257</v>
      </c>
      <c r="D96" s="8">
        <f>HYPERLINK("https://access-nsk.mobi/catalog/kabel_perekhodnik_lightning/70834/","ссылка")</f>
      </c>
      <c r="E96" s="9"/>
      <c r="F96" s="9"/>
      <c r="G96" s="10"/>
    </row>
    <row r="97" spans="1:7" s="3" customFormat="1" outlineLevel="2" customHeight="1">
      <c r="A97" s="11" t="s">
        <v>258</v>
      </c>
      <c r="B97" s="11"/>
      <c r="C97" s="11"/>
      <c r="D97" s="11"/>
      <c r="E97" s="11"/>
      <c r="F97" s="11"/>
      <c r="G97" s="11"/>
    </row>
    <row r="98" spans="1:7" outlineLevel="3" customHeight="1">
      <c r="A98" s="12" t="s">
        <v>259</v>
      </c>
      <c r="B98" t="s">
        <v>260</v>
      </c>
      <c r="C98" t="s">
        <v>261</v>
      </c>
      <c r="D98" s="8">
        <f>HYPERLINK("https://access-nsk.mobi/catalog/kabel_perekhodnik_type_c/60410/","ссылка")</f>
      </c>
      <c r="E98" s="9"/>
      <c r="F98" s="9"/>
      <c r="G98" s="10"/>
    </row>
    <row r="99" spans="1:7" outlineLevel="3" customHeight="1">
      <c r="A99" s="12" t="s">
        <v>262</v>
      </c>
      <c r="B99" t="s">
        <v>263</v>
      </c>
      <c r="C99" t="s">
        <v>264</v>
      </c>
      <c r="D99" s="8">
        <f>HYPERLINK("https://access-nsk.mobi/catalog/kabel_perekhodnik_type_c/75129/","ссылка")</f>
      </c>
      <c r="E99" s="9"/>
      <c r="F99" s="9"/>
      <c r="G99" s="10"/>
    </row>
    <row r="100" spans="1:7" outlineLevel="3" customHeight="1">
      <c r="A100" s="12" t="s">
        <v>265</v>
      </c>
      <c r="B100" t="s">
        <v>266</v>
      </c>
      <c r="C100" t="s">
        <v>267</v>
      </c>
      <c r="D100" s="8">
        <f>HYPERLINK("https://access-nsk.mobi/catalog/kabel_perekhodnik_type_c/49050/","ссылка")</f>
      </c>
      <c r="E100" s="9"/>
      <c r="F100" s="9"/>
      <c r="G100" s="10"/>
    </row>
    <row r="101" spans="1:7" outlineLevel="3" customHeight="1">
      <c r="A101" s="12" t="s">
        <v>268</v>
      </c>
      <c r="B101" t="s">
        <v>269</v>
      </c>
      <c r="C101" t="s">
        <v>270</v>
      </c>
      <c r="D101" s="8">
        <f>HYPERLINK("https://access-nsk.mobi/catalog/kabel_perekhodnik_type_c/52955/","ссылка")</f>
      </c>
      <c r="E101" s="9"/>
      <c r="F101" s="9"/>
      <c r="G101" s="10"/>
    </row>
    <row r="102" spans="1:7" outlineLevel="3" customHeight="1">
      <c r="A102" s="12" t="s">
        <v>271</v>
      </c>
      <c r="B102" t="s">
        <v>272</v>
      </c>
      <c r="C102" t="s">
        <v>273</v>
      </c>
      <c r="D102" s="8">
        <f>HYPERLINK("https://access-nsk.mobi/catalog/kabel_perekhodnik_type_c/60977/","ссылка")</f>
      </c>
      <c r="E102" s="9"/>
      <c r="F102" s="9"/>
      <c r="G102" s="10"/>
    </row>
    <row r="103" spans="1:7" outlineLevel="3" customHeight="1">
      <c r="A103" s="12" t="s">
        <v>274</v>
      </c>
      <c r="B103" t="s">
        <v>275</v>
      </c>
      <c r="C103" t="s">
        <v>276</v>
      </c>
      <c r="D103" s="8">
        <f>HYPERLINK("https://access-nsk.mobi/catalog/kabel_perekhodnik_type_c/76691/","ссылка")</f>
      </c>
      <c r="E103" s="9"/>
      <c r="F103" s="9"/>
      <c r="G103" s="10"/>
    </row>
    <row r="104" spans="1:7" outlineLevel="3" customHeight="1">
      <c r="A104" s="12" t="s">
        <v>277</v>
      </c>
      <c r="B104" t="s">
        <v>278</v>
      </c>
      <c r="C104" t="s">
        <v>279</v>
      </c>
      <c r="D104" s="8">
        <f>HYPERLINK("https://access-nsk.mobi/catalog/kabel_perekhodnik_type_c/70835/","ссылка")</f>
      </c>
      <c r="E104" s="9"/>
      <c r="F104" s="9"/>
      <c r="G104" s="10"/>
    </row>
    <row r="105" spans="1:7" outlineLevel="3" customHeight="1">
      <c r="A105" s="12" t="s">
        <v>280</v>
      </c>
      <c r="B105" t="s">
        <v>281</v>
      </c>
      <c r="C105" t="s">
        <v>282</v>
      </c>
      <c r="D105" s="8">
        <f>HYPERLINK("https://access-nsk.mobi/catalog/kabel_perekhodnik_type_c/70859/","ссылка")</f>
      </c>
      <c r="E105" s="9"/>
      <c r="F105" s="9"/>
      <c r="G105" s="10"/>
    </row>
    <row r="106" spans="1:7" outlineLevel="3" customHeight="1">
      <c r="A106" s="12" t="s">
        <v>283</v>
      </c>
      <c r="B106" t="s">
        <v>284</v>
      </c>
      <c r="C106" t="s">
        <v>285</v>
      </c>
      <c r="D106" s="8">
        <f>HYPERLINK("https://access-nsk.mobi/catalog/kabel_perekhodnik_type_c/70860/","ссылка")</f>
      </c>
      <c r="E106" s="9"/>
      <c r="F106" s="9"/>
      <c r="G106" s="10"/>
    </row>
    <row r="107" spans="1:7" outlineLevel="3" customHeight="1">
      <c r="A107" s="12" t="s">
        <v>286</v>
      </c>
      <c r="B107" t="s">
        <v>287</v>
      </c>
      <c r="C107" t="s">
        <v>288</v>
      </c>
      <c r="D107" s="8">
        <f>HYPERLINK("https://access-nsk.mobi/catalog/kabel_perekhodnik_type_c/70837/","ссылка")</f>
      </c>
      <c r="E107" s="9"/>
      <c r="F107" s="9"/>
      <c r="G107" s="10"/>
    </row>
    <row r="108" spans="1:7" s="3" customFormat="1" outlineLevel="1" customHeight="1">
      <c r="A108" s="6" t="s">
        <v>289</v>
      </c>
      <c r="B108" s="6"/>
      <c r="C108" s="6"/>
      <c r="D108" s="6"/>
      <c r="E108" s="6"/>
      <c r="F108" s="6"/>
      <c r="G108" s="6"/>
    </row>
    <row r="109" spans="1:7" s="3" customFormat="1" outlineLevel="2" customHeight="1">
      <c r="A109" s="11" t="s">
        <v>290</v>
      </c>
      <c r="B109" s="11"/>
      <c r="C109" s="11"/>
      <c r="D109" s="11"/>
      <c r="E109" s="11"/>
      <c r="F109" s="11"/>
      <c r="G109" s="11"/>
    </row>
    <row r="110" spans="1:7" outlineLevel="3" customHeight="1">
      <c r="A110" s="12" t="s">
        <v>291</v>
      </c>
      <c r="B110" t="s">
        <v>292</v>
      </c>
      <c r="C110" t="s">
        <v>293</v>
      </c>
      <c r="D110" s="8">
        <f>HYPERLINK("https://access-nsk.mobi/catalog/card_reader/75092/","ссылка")</f>
      </c>
      <c r="E110" s="9"/>
      <c r="F110" s="9"/>
      <c r="G110" s="10"/>
    </row>
    <row r="111" spans="1:7" s="3" customFormat="1" outlineLevel="1" customHeight="1">
      <c r="A111" s="6" t="s">
        <v>294</v>
      </c>
      <c r="B111" s="6"/>
      <c r="C111" s="6"/>
      <c r="D111" s="6"/>
      <c r="E111" s="6"/>
      <c r="F111" s="6"/>
      <c r="G111" s="6"/>
    </row>
    <row r="112" spans="1:7" s="3" customFormat="1" outlineLevel="2" customHeight="1">
      <c r="A112" s="11" t="s">
        <v>295</v>
      </c>
      <c r="B112" s="11"/>
      <c r="C112" s="11"/>
      <c r="D112" s="11"/>
      <c r="E112" s="11"/>
      <c r="F112" s="11"/>
      <c r="G112" s="11"/>
    </row>
    <row r="113" spans="1:7" s="3" customFormat="1" outlineLevel="3" customHeight="1">
      <c r="A113" s="13" t="s">
        <v>296</v>
      </c>
      <c r="B113" s="13"/>
      <c r="C113" s="13"/>
      <c r="D113" s="13"/>
      <c r="E113" s="13"/>
      <c r="F113" s="13"/>
      <c r="G113" s="13"/>
    </row>
    <row r="114" spans="1:7" outlineLevel="4" customHeight="1">
      <c r="A114" s="14" t="s">
        <v>297</v>
      </c>
      <c r="B114" t="s">
        <v>298</v>
      </c>
      <c r="C114" t="s">
        <v>299</v>
      </c>
      <c r="D114" s="8">
        <f>HYPERLINK("https://access-nsk.mobi/catalog/kabel_type_c_lightning_hoco/76526/","ссылка")</f>
      </c>
      <c r="E114" s="9"/>
      <c r="F114" s="9"/>
      <c r="G114" s="10"/>
    </row>
    <row r="115" spans="1:7" outlineLevel="4" customHeight="1">
      <c r="A115" s="14" t="s">
        <v>300</v>
      </c>
      <c r="B115" t="s">
        <v>301</v>
      </c>
      <c r="C115" t="s">
        <v>302</v>
      </c>
      <c r="D115" s="8">
        <f>HYPERLINK("https://access-nsk.mobi/catalog/kabel_type_c_lightning_hoco/76525/","ссылка")</f>
      </c>
      <c r="E115" s="9"/>
      <c r="F115" s="9"/>
      <c r="G115" s="10"/>
    </row>
    <row r="116" spans="1:7" outlineLevel="4" customHeight="1">
      <c r="A116" s="14" t="s">
        <v>303</v>
      </c>
      <c r="B116" t="s">
        <v>304</v>
      </c>
      <c r="C116" t="s">
        <v>305</v>
      </c>
      <c r="D116" s="8">
        <f>HYPERLINK("https://access-nsk.mobi/catalog/kabel_type_c_lightning_hoco/76041/","ссылка")</f>
      </c>
      <c r="E116" s="9"/>
      <c r="F116" s="9"/>
      <c r="G116" s="10"/>
    </row>
    <row r="117" spans="1:7" outlineLevel="4" customHeight="1">
      <c r="A117" s="14" t="s">
        <v>306</v>
      </c>
      <c r="B117" t="s">
        <v>307</v>
      </c>
      <c r="C117" t="s">
        <v>308</v>
      </c>
      <c r="D117" s="8">
        <f>HYPERLINK("https://access-nsk.mobi/catalog/kabel_type_c_lightning_hoco/67712/","ссылка")</f>
      </c>
      <c r="E117" s="9"/>
      <c r="F117" s="9"/>
      <c r="G117" s="10"/>
    </row>
    <row r="118" spans="1:7" outlineLevel="4" customHeight="1">
      <c r="A118" s="14" t="s">
        <v>309</v>
      </c>
      <c r="B118" t="s">
        <v>310</v>
      </c>
      <c r="C118" t="s">
        <v>311</v>
      </c>
      <c r="D118" s="8">
        <f>HYPERLINK("https://access-nsk.mobi/catalog/kabel_type_c_lightning_hoco/68562/","ссылка")</f>
      </c>
      <c r="E118" s="9"/>
      <c r="F118" s="9"/>
      <c r="G118" s="10"/>
    </row>
    <row r="119" spans="1:7" outlineLevel="4" customHeight="1">
      <c r="A119" s="14" t="s">
        <v>312</v>
      </c>
      <c r="B119" t="s">
        <v>313</v>
      </c>
      <c r="C119" t="s">
        <v>314</v>
      </c>
      <c r="D119" s="8">
        <f>HYPERLINK("https://access-nsk.mobi/catalog/kabel_type_c_lightning_hoco/76173/","ссылка")</f>
      </c>
      <c r="E119" s="9"/>
      <c r="F119" s="9"/>
      <c r="G119" s="10"/>
    </row>
    <row r="120" spans="1:7" outlineLevel="4" customHeight="1">
      <c r="A120" s="14" t="s">
        <v>315</v>
      </c>
      <c r="B120" t="s">
        <v>316</v>
      </c>
      <c r="C120" t="s">
        <v>317</v>
      </c>
      <c r="D120" s="8">
        <f>HYPERLINK("https://access-nsk.mobi/catalog/kabel_type_c_lightning_hoco/76043/","ссылка")</f>
      </c>
      <c r="E120" s="9"/>
      <c r="F120" s="9"/>
      <c r="G120" s="10"/>
    </row>
    <row r="121" spans="1:7" s="3" customFormat="1" outlineLevel="2" customHeight="1">
      <c r="A121" s="11" t="s">
        <v>318</v>
      </c>
      <c r="B121" s="11"/>
      <c r="C121" s="11"/>
      <c r="D121" s="11"/>
      <c r="E121" s="11"/>
      <c r="F121" s="11"/>
      <c r="G121" s="11"/>
    </row>
    <row r="122" spans="1:7" s="3" customFormat="1" outlineLevel="3" customHeight="1">
      <c r="A122" s="13" t="s">
        <v>319</v>
      </c>
      <c r="B122" s="13"/>
      <c r="C122" s="13"/>
      <c r="D122" s="13"/>
      <c r="E122" s="13"/>
      <c r="F122" s="13"/>
      <c r="G122" s="13"/>
    </row>
    <row r="123" spans="1:7" outlineLevel="4" customHeight="1">
      <c r="A123" s="14" t="s">
        <v>320</v>
      </c>
      <c r="B123" t="s">
        <v>321</v>
      </c>
      <c r="C123" t="s">
        <v>322</v>
      </c>
      <c r="D123" s="8">
        <f>HYPERLINK("https://access-nsk.mobi/catalog/kabel_type_c_type_c_hoco/67646/","ссылка")</f>
      </c>
      <c r="E123" s="9"/>
      <c r="F123" s="9"/>
      <c r="G123" s="10"/>
    </row>
    <row r="124" spans="1:7" outlineLevel="4" customHeight="1">
      <c r="A124" s="14" t="s">
        <v>323</v>
      </c>
      <c r="B124" t="s">
        <v>324</v>
      </c>
      <c r="C124" t="s">
        <v>325</v>
      </c>
      <c r="D124" s="8">
        <f>HYPERLINK("https://access-nsk.mobi/catalog/kabel_type_c_type_c_hoco/75124/","ссылка")</f>
      </c>
      <c r="E124" s="9"/>
      <c r="F124" s="9"/>
      <c r="G124" s="10"/>
    </row>
    <row r="125" spans="1:7" outlineLevel="4" customHeight="1">
      <c r="A125" s="14" t="s">
        <v>326</v>
      </c>
      <c r="B125" t="s">
        <v>327</v>
      </c>
      <c r="C125" t="s">
        <v>328</v>
      </c>
      <c r="D125" s="8">
        <f>HYPERLINK("https://access-nsk.mobi/catalog/kabel_type_c_type_c_hoco/67648/","ссылка")</f>
      </c>
      <c r="E125" s="9"/>
      <c r="F125" s="9"/>
      <c r="G125" s="10"/>
    </row>
    <row r="126" spans="1:7" outlineLevel="4" customHeight="1">
      <c r="A126" s="14" t="s">
        <v>329</v>
      </c>
      <c r="B126" t="s">
        <v>330</v>
      </c>
      <c r="C126" t="s">
        <v>331</v>
      </c>
      <c r="D126" s="8">
        <f>HYPERLINK("https://access-nsk.mobi/catalog/kabel_type_c_type_c_hoco/70843/","ссылка")</f>
      </c>
      <c r="E126" s="9"/>
      <c r="F126" s="9"/>
      <c r="G126" s="10"/>
    </row>
    <row r="127" spans="1:7" outlineLevel="4" customHeight="1">
      <c r="A127" s="14" t="s">
        <v>332</v>
      </c>
      <c r="B127" t="s">
        <v>333</v>
      </c>
      <c r="C127" t="s">
        <v>334</v>
      </c>
      <c r="D127" s="8">
        <f>HYPERLINK("https://access-nsk.mobi/catalog/kabel_type_c_type_c_hoco/76042/","ссылка")</f>
      </c>
      <c r="E127" s="9"/>
      <c r="F127" s="9"/>
      <c r="G127" s="10"/>
    </row>
    <row r="128" spans="1:7" outlineLevel="4" customHeight="1">
      <c r="A128" s="14" t="s">
        <v>335</v>
      </c>
      <c r="B128" t="s">
        <v>336</v>
      </c>
      <c r="C128" t="s">
        <v>337</v>
      </c>
      <c r="D128" s="8">
        <f>HYPERLINK("https://access-nsk.mobi/catalog/kabel_type_c_type_c_hoco/72858/","ссылка")</f>
      </c>
      <c r="E128" s="9"/>
      <c r="F128" s="9"/>
      <c r="G128" s="10"/>
    </row>
    <row r="129" spans="1:7" outlineLevel="4" customHeight="1">
      <c r="A129" s="14" t="s">
        <v>338</v>
      </c>
      <c r="B129" t="s">
        <v>339</v>
      </c>
      <c r="C129" t="s">
        <v>340</v>
      </c>
      <c r="D129" s="8">
        <f>HYPERLINK("https://access-nsk.mobi/catalog/kabel_type_c_type_c_hoco/75096/","ссылка")</f>
      </c>
      <c r="E129" s="9"/>
      <c r="F129" s="9"/>
      <c r="G129" s="10"/>
    </row>
    <row r="130" spans="1:7" outlineLevel="4" customHeight="1">
      <c r="A130" s="14" t="s">
        <v>341</v>
      </c>
      <c r="B130" t="s">
        <v>342</v>
      </c>
      <c r="C130" t="s">
        <v>343</v>
      </c>
      <c r="D130" s="8">
        <f>HYPERLINK("https://access-nsk.mobi/catalog/kabel_type_c_type_c_hoco/75098/","ссылка")</f>
      </c>
      <c r="E130" s="9"/>
      <c r="F130" s="9"/>
      <c r="G130" s="10"/>
    </row>
    <row r="131" spans="1:7" outlineLevel="4" customHeight="1">
      <c r="A131" s="14" t="s">
        <v>344</v>
      </c>
      <c r="B131" t="s">
        <v>345</v>
      </c>
      <c r="C131" t="s">
        <v>346</v>
      </c>
      <c r="D131" s="8">
        <f>HYPERLINK("https://access-nsk.mobi/catalog/kabel_type_c_type_c_hoco/76037/","ссылка")</f>
      </c>
      <c r="E131" s="9"/>
      <c r="F131" s="9"/>
      <c r="G131" s="10"/>
    </row>
    <row r="132" spans="1:7" s="3" customFormat="1" outlineLevel="2" customHeight="1">
      <c r="A132" s="11" t="s">
        <v>347</v>
      </c>
      <c r="B132" s="11"/>
      <c r="C132" s="11"/>
      <c r="D132" s="11"/>
      <c r="E132" s="11"/>
      <c r="F132" s="11"/>
      <c r="G132" s="11"/>
    </row>
    <row r="133" spans="1:7" s="3" customFormat="1" outlineLevel="3" customHeight="1">
      <c r="A133" s="13" t="s">
        <v>348</v>
      </c>
      <c r="B133" s="13"/>
      <c r="C133" s="13"/>
      <c r="D133" s="13"/>
      <c r="E133" s="13"/>
      <c r="F133" s="13"/>
      <c r="G133" s="13"/>
    </row>
    <row r="134" spans="1:7" outlineLevel="4" customHeight="1">
      <c r="A134" s="14" t="s">
        <v>349</v>
      </c>
      <c r="B134" t="s">
        <v>350</v>
      </c>
      <c r="C134" t="s">
        <v>351</v>
      </c>
      <c r="D134" s="8">
        <f>HYPERLINK("https://access-nsk.mobi/catalog/kabel_usb_lightning_hoco/59923/","ссылка")</f>
      </c>
      <c r="E134" s="9"/>
      <c r="F134" s="9"/>
      <c r="G134" s="10"/>
    </row>
    <row r="135" spans="1:7" outlineLevel="4" customHeight="1">
      <c r="A135" s="14" t="s">
        <v>352</v>
      </c>
      <c r="B135" t="s">
        <v>353</v>
      </c>
      <c r="C135" t="s">
        <v>354</v>
      </c>
      <c r="D135" s="8">
        <f>HYPERLINK("https://access-nsk.mobi/catalog/kabel_usb_lightning_hoco/59921/","ссылка")</f>
      </c>
      <c r="E135" s="9"/>
      <c r="F135" s="9"/>
      <c r="G135" s="10"/>
    </row>
    <row r="136" spans="1:7" outlineLevel="4" customHeight="1">
      <c r="A136" s="14" t="s">
        <v>355</v>
      </c>
      <c r="B136" t="s">
        <v>356</v>
      </c>
      <c r="C136" t="s">
        <v>357</v>
      </c>
      <c r="D136" s="8">
        <f>HYPERLINK("https://access-nsk.mobi/catalog/kabel_usb_lightning_hoco/59922/","ссылка")</f>
      </c>
      <c r="E136" s="9"/>
      <c r="F136" s="9"/>
      <c r="G136" s="10"/>
    </row>
    <row r="137" spans="1:7" outlineLevel="4" customHeight="1">
      <c r="A137" s="14" t="s">
        <v>358</v>
      </c>
      <c r="B137" t="s">
        <v>359</v>
      </c>
      <c r="C137" t="s">
        <v>360</v>
      </c>
      <c r="D137" s="8">
        <f>HYPERLINK("https://access-nsk.mobi/catalog/kabel_usb_lightning_hoco/44280/","ссылка")</f>
      </c>
      <c r="E137" s="9"/>
      <c r="F137" s="9"/>
      <c r="G137" s="10"/>
    </row>
    <row r="138" spans="1:7" outlineLevel="4" customHeight="1">
      <c r="A138" s="14" t="s">
        <v>361</v>
      </c>
      <c r="B138" t="s">
        <v>362</v>
      </c>
      <c r="C138" t="s">
        <v>363</v>
      </c>
      <c r="D138" s="8">
        <f>HYPERLINK("https://access-nsk.mobi/catalog/kabel_usb_lightning_hoco/23681/","ссылка")</f>
      </c>
      <c r="E138" s="9"/>
      <c r="F138" s="9"/>
      <c r="G138" s="10"/>
    </row>
    <row r="139" spans="1:7" outlineLevel="4" customHeight="1">
      <c r="A139" s="14" t="s">
        <v>364</v>
      </c>
      <c r="B139" t="s">
        <v>365</v>
      </c>
      <c r="C139" t="s">
        <v>366</v>
      </c>
      <c r="D139" s="8">
        <f>HYPERLINK("https://access-nsk.mobi/catalog/kabel_usb_lightning_hoco/44250/","ссылка")</f>
      </c>
      <c r="E139" s="9"/>
      <c r="F139" s="9"/>
      <c r="G139" s="10"/>
    </row>
    <row r="140" spans="1:7" outlineLevel="4" customHeight="1">
      <c r="A140" s="14" t="s">
        <v>367</v>
      </c>
      <c r="B140" t="s">
        <v>368</v>
      </c>
      <c r="C140" t="s">
        <v>369</v>
      </c>
      <c r="D140" s="8">
        <f>HYPERLINK("https://access-nsk.mobi/catalog/kabel_usb_lightning_hoco/59926/","ссылка")</f>
      </c>
      <c r="E140" s="9"/>
      <c r="F140" s="9"/>
      <c r="G140" s="10"/>
    </row>
    <row r="141" spans="1:7" outlineLevel="4" customHeight="1">
      <c r="A141" s="14" t="s">
        <v>370</v>
      </c>
      <c r="B141" t="s">
        <v>371</v>
      </c>
      <c r="C141" t="s">
        <v>372</v>
      </c>
      <c r="D141" s="8">
        <f>HYPERLINK("https://access-nsk.mobi/catalog/kabel_usb_lightning_hoco/49052/","ссылка")</f>
      </c>
      <c r="E141" s="9"/>
      <c r="F141" s="9"/>
      <c r="G141" s="10"/>
    </row>
    <row r="142" spans="1:7" outlineLevel="4" customHeight="1">
      <c r="A142" s="14" t="s">
        <v>373</v>
      </c>
      <c r="B142" t="s">
        <v>374</v>
      </c>
      <c r="C142" t="s">
        <v>375</v>
      </c>
      <c r="D142" s="8">
        <f>HYPERLINK("https://access-nsk.mobi/catalog/kabel_usb_lightning_hoco/43124/","ссылка")</f>
      </c>
      <c r="E142" s="9"/>
      <c r="F142" s="9"/>
      <c r="G142" s="10"/>
    </row>
    <row r="143" spans="1:7" outlineLevel="4" customHeight="1">
      <c r="A143" s="14" t="s">
        <v>376</v>
      </c>
      <c r="B143" t="s">
        <v>377</v>
      </c>
      <c r="C143" t="s">
        <v>378</v>
      </c>
      <c r="D143" s="8">
        <f>HYPERLINK("https://access-nsk.mobi/catalog/kabel_usb_lightning_hoco/44248/","ссылка")</f>
      </c>
      <c r="E143" s="9"/>
      <c r="F143" s="9"/>
      <c r="G143" s="10"/>
    </row>
    <row r="144" spans="1:7" outlineLevel="4" customHeight="1">
      <c r="A144" s="14" t="s">
        <v>379</v>
      </c>
      <c r="B144" t="s">
        <v>380</v>
      </c>
      <c r="C144" t="s">
        <v>381</v>
      </c>
      <c r="D144" s="8">
        <f>HYPERLINK("https://access-nsk.mobi/catalog/kabel_usb_lightning_hoco/49100/","ссылка")</f>
      </c>
      <c r="E144" s="9"/>
      <c r="F144" s="9"/>
      <c r="G144" s="10"/>
    </row>
    <row r="145" spans="1:7" outlineLevel="4" customHeight="1">
      <c r="A145" s="14" t="s">
        <v>382</v>
      </c>
      <c r="B145" t="s">
        <v>383</v>
      </c>
      <c r="C145" t="s">
        <v>384</v>
      </c>
      <c r="D145" s="8">
        <f>HYPERLINK("https://access-nsk.mobi/catalog/kabel_usb_lightning_hoco/49101/","ссылка")</f>
      </c>
      <c r="E145" s="9"/>
      <c r="F145" s="9"/>
      <c r="G145" s="10"/>
    </row>
    <row r="146" spans="1:7" outlineLevel="4" customHeight="1">
      <c r="A146" s="14" t="s">
        <v>385</v>
      </c>
      <c r="B146" t="s">
        <v>386</v>
      </c>
      <c r="C146" t="s">
        <v>387</v>
      </c>
      <c r="D146" s="8">
        <f>HYPERLINK("https://access-nsk.mobi/catalog/kabel_usb_lightning_hoco/50238/","ссылка")</f>
      </c>
      <c r="E146" s="9"/>
      <c r="F146" s="9"/>
      <c r="G146" s="10"/>
    </row>
    <row r="147" spans="1:7" outlineLevel="4" customHeight="1">
      <c r="A147" s="14" t="s">
        <v>388</v>
      </c>
      <c r="B147" t="s">
        <v>389</v>
      </c>
      <c r="C147" t="s">
        <v>390</v>
      </c>
      <c r="D147" s="8">
        <f>HYPERLINK("https://access-nsk.mobi/catalog/kabel_usb_lightning_hoco/68047/","ссылка")</f>
      </c>
      <c r="E147" s="9"/>
      <c r="F147" s="9"/>
      <c r="G147" s="10"/>
    </row>
    <row r="148" spans="1:7" outlineLevel="4" customHeight="1">
      <c r="A148" s="14" t="s">
        <v>391</v>
      </c>
      <c r="B148" t="s">
        <v>392</v>
      </c>
      <c r="C148" t="s">
        <v>393</v>
      </c>
      <c r="D148" s="8">
        <f>HYPERLINK("https://access-nsk.mobi/catalog/kabel_usb_lightning_hoco/75116/","ссылка")</f>
      </c>
      <c r="E148" s="9"/>
      <c r="F148" s="9"/>
      <c r="G148" s="10"/>
    </row>
    <row r="149" spans="1:7" outlineLevel="4" customHeight="1">
      <c r="A149" s="14" t="s">
        <v>394</v>
      </c>
      <c r="B149" t="s">
        <v>395</v>
      </c>
      <c r="C149" t="s">
        <v>396</v>
      </c>
      <c r="D149" s="8">
        <f>HYPERLINK("https://access-nsk.mobi/catalog/kabel_usb_lightning_hoco/72857/","ссылка")</f>
      </c>
      <c r="E149" s="9"/>
      <c r="F149" s="9"/>
      <c r="G149" s="10"/>
    </row>
    <row r="150" spans="1:7" outlineLevel="4" customHeight="1">
      <c r="A150" s="14" t="s">
        <v>397</v>
      </c>
      <c r="B150" t="s">
        <v>398</v>
      </c>
      <c r="C150" t="s">
        <v>399</v>
      </c>
      <c r="D150" s="8">
        <f>HYPERLINK("https://access-nsk.mobi/catalog/kabel_usb_lightning_hoco/21882/","ссылка")</f>
      </c>
      <c r="E150" s="9"/>
      <c r="F150" s="9"/>
      <c r="G150" s="10"/>
    </row>
    <row r="151" spans="1:7" outlineLevel="4" customHeight="1">
      <c r="A151" s="14" t="s">
        <v>400</v>
      </c>
      <c r="B151" t="s">
        <v>401</v>
      </c>
      <c r="C151" t="s">
        <v>402</v>
      </c>
      <c r="D151" s="8">
        <f>HYPERLINK("https://access-nsk.mobi/catalog/kabel_usb_lightning_hoco/21875/","ссылка")</f>
      </c>
      <c r="E151" s="9"/>
      <c r="F151" s="9"/>
      <c r="G151" s="10"/>
    </row>
    <row r="152" spans="1:7" outlineLevel="4" customHeight="1">
      <c r="A152" s="14" t="s">
        <v>403</v>
      </c>
      <c r="B152" t="s">
        <v>404</v>
      </c>
      <c r="C152" t="s">
        <v>405</v>
      </c>
      <c r="D152" s="8">
        <f>HYPERLINK("https://access-nsk.mobi/catalog/kabel_usb_lightning_hoco/25504/","ссылка")</f>
      </c>
      <c r="E152" s="9"/>
      <c r="F152" s="9"/>
      <c r="G152" s="10"/>
    </row>
    <row r="153" spans="1:7" outlineLevel="4" customHeight="1">
      <c r="A153" s="14" t="s">
        <v>406</v>
      </c>
      <c r="B153" t="s">
        <v>407</v>
      </c>
      <c r="C153" t="s">
        <v>408</v>
      </c>
      <c r="D153" s="8">
        <f>HYPERLINK("https://access-nsk.mobi/catalog/kabel_usb_lightning_hoco/23672/","ссылка")</f>
      </c>
      <c r="E153" s="9"/>
      <c r="F153" s="9"/>
      <c r="G153" s="10"/>
    </row>
    <row r="154" spans="1:7" outlineLevel="4" customHeight="1">
      <c r="A154" s="14" t="s">
        <v>409</v>
      </c>
      <c r="B154" t="s">
        <v>410</v>
      </c>
      <c r="C154" t="s">
        <v>411</v>
      </c>
      <c r="D154" s="8">
        <f>HYPERLINK("https://access-nsk.mobi/catalog/kabel_usb_lightning_hoco/23671/","ссылка")</f>
      </c>
      <c r="E154" s="9"/>
      <c r="F154" s="9"/>
      <c r="G154" s="10"/>
    </row>
    <row r="155" spans="1:7" outlineLevel="4" customHeight="1">
      <c r="A155" s="14" t="s">
        <v>412</v>
      </c>
      <c r="B155" t="s">
        <v>413</v>
      </c>
      <c r="C155" t="s">
        <v>414</v>
      </c>
      <c r="D155" s="8">
        <f>HYPERLINK("https://access-nsk.mobi/catalog/kabel_usb_lightning_hoco/36921/","ссылка")</f>
      </c>
      <c r="E155" s="9"/>
      <c r="F155" s="9"/>
      <c r="G155" s="10"/>
    </row>
    <row r="156" spans="1:7" outlineLevel="4" customHeight="1">
      <c r="A156" s="14" t="s">
        <v>415</v>
      </c>
      <c r="B156" t="s">
        <v>416</v>
      </c>
      <c r="C156" t="s">
        <v>417</v>
      </c>
      <c r="D156" s="8">
        <f>HYPERLINK("https://access-nsk.mobi/catalog/kabel_usb_lightning_hoco/44269/","ссылка")</f>
      </c>
      <c r="E156" s="9"/>
      <c r="F156" s="9"/>
      <c r="G156" s="10"/>
    </row>
    <row r="157" spans="1:7" outlineLevel="4" customHeight="1">
      <c r="A157" s="14" t="s">
        <v>418</v>
      </c>
      <c r="B157" t="s">
        <v>419</v>
      </c>
      <c r="C157" t="s">
        <v>420</v>
      </c>
      <c r="D157" s="8">
        <f>HYPERLINK("https://access-nsk.mobi/catalog/kabel_usb_lightning_hoco/53244/","ссылка")</f>
      </c>
      <c r="E157" s="9"/>
      <c r="F157" s="9"/>
      <c r="G157" s="10"/>
    </row>
    <row r="158" spans="1:7" outlineLevel="4" customHeight="1">
      <c r="A158" s="14" t="s">
        <v>421</v>
      </c>
      <c r="B158" t="s">
        <v>422</v>
      </c>
      <c r="C158" t="s">
        <v>423</v>
      </c>
      <c r="D158" s="8">
        <f>HYPERLINK("https://access-nsk.mobi/catalog/kabel_usb_lightning_hoco/32714/","ссылка")</f>
      </c>
      <c r="E158" s="9"/>
      <c r="F158" s="9"/>
      <c r="G158" s="10"/>
    </row>
    <row r="159" spans="1:7" outlineLevel="4" customHeight="1">
      <c r="A159" s="14" t="s">
        <v>424</v>
      </c>
      <c r="B159" t="s">
        <v>425</v>
      </c>
      <c r="C159" t="s">
        <v>426</v>
      </c>
      <c r="D159" s="8">
        <f>HYPERLINK("https://access-nsk.mobi/catalog/kabel_usb_lightning_hoco/21873/","ссылка")</f>
      </c>
      <c r="E159" s="9"/>
      <c r="F159" s="9"/>
      <c r="G159" s="10"/>
    </row>
    <row r="160" spans="1:7" outlineLevel="4" customHeight="1">
      <c r="A160" s="14" t="s">
        <v>427</v>
      </c>
      <c r="B160" t="s">
        <v>428</v>
      </c>
      <c r="C160" t="s">
        <v>429</v>
      </c>
      <c r="D160" s="8">
        <f>HYPERLINK("https://access-nsk.mobi/catalog/kabel_usb_lightning_hoco/21874/","ссылка")</f>
      </c>
      <c r="E160" s="9"/>
      <c r="F160" s="9"/>
      <c r="G160" s="10"/>
    </row>
    <row r="161" spans="1:7" outlineLevel="4" customHeight="1">
      <c r="A161" s="14" t="s">
        <v>430</v>
      </c>
      <c r="B161" t="s">
        <v>431</v>
      </c>
      <c r="C161" t="s">
        <v>432</v>
      </c>
      <c r="D161" s="8">
        <f>HYPERLINK("https://access-nsk.mobi/catalog/kabel_usb_lightning_hoco/21872/","ссылка")</f>
      </c>
      <c r="E161" s="9"/>
      <c r="F161" s="9"/>
      <c r="G161" s="10"/>
    </row>
    <row r="162" spans="1:7" outlineLevel="4" customHeight="1">
      <c r="A162" s="14" t="s">
        <v>433</v>
      </c>
      <c r="B162" t="s">
        <v>434</v>
      </c>
      <c r="C162" t="s">
        <v>435</v>
      </c>
      <c r="D162" s="8">
        <f>HYPERLINK("https://access-nsk.mobi/catalog/kabel_usb_lightning_hoco/23658/","ссылка")</f>
      </c>
      <c r="E162" s="9"/>
      <c r="F162" s="9"/>
      <c r="G162" s="10"/>
    </row>
    <row r="163" spans="1:7" outlineLevel="4" customHeight="1">
      <c r="A163" s="14" t="s">
        <v>436</v>
      </c>
      <c r="B163" t="s">
        <v>437</v>
      </c>
      <c r="C163" t="s">
        <v>438</v>
      </c>
      <c r="D163" s="8">
        <f>HYPERLINK("https://access-nsk.mobi/catalog/kabel_usb_lightning_hoco/34844/","ссылка")</f>
      </c>
      <c r="E163" s="9"/>
      <c r="F163" s="9"/>
      <c r="G163" s="10"/>
    </row>
    <row r="164" spans="1:7" outlineLevel="4" customHeight="1">
      <c r="A164" s="14" t="s">
        <v>439</v>
      </c>
      <c r="B164" t="s">
        <v>440</v>
      </c>
      <c r="C164" t="s">
        <v>441</v>
      </c>
      <c r="D164" s="8">
        <f>HYPERLINK("https://access-nsk.mobi/catalog/kabel_usb_lightning_hoco/23657/","ссылка")</f>
      </c>
      <c r="E164" s="9"/>
      <c r="F164" s="9"/>
      <c r="G164" s="10"/>
    </row>
    <row r="165" spans="1:7" outlineLevel="4" customHeight="1">
      <c r="A165" s="14" t="s">
        <v>442</v>
      </c>
      <c r="B165" t="s">
        <v>443</v>
      </c>
      <c r="C165" t="s">
        <v>444</v>
      </c>
      <c r="D165" s="8">
        <f>HYPERLINK("https://access-nsk.mobi/catalog/kabel_usb_lightning_hoco/23656/","ссылка")</f>
      </c>
      <c r="E165" s="9"/>
      <c r="F165" s="9"/>
      <c r="G165" s="10"/>
    </row>
    <row r="166" spans="1:7" outlineLevel="4" customHeight="1">
      <c r="A166" s="14" t="s">
        <v>445</v>
      </c>
      <c r="B166" t="s">
        <v>446</v>
      </c>
      <c r="C166" t="s">
        <v>447</v>
      </c>
      <c r="D166" s="8">
        <f>HYPERLINK("https://access-nsk.mobi/catalog/kabel_usb_lightning_hoco/34843/","ссылка")</f>
      </c>
      <c r="E166" s="9"/>
      <c r="F166" s="9"/>
      <c r="G166" s="10"/>
    </row>
    <row r="167" spans="1:7" outlineLevel="4" customHeight="1">
      <c r="A167" s="14" t="s">
        <v>448</v>
      </c>
      <c r="B167" t="s">
        <v>449</v>
      </c>
      <c r="C167" t="s">
        <v>450</v>
      </c>
      <c r="D167" s="8">
        <f>HYPERLINK("https://access-nsk.mobi/catalog/kabel_usb_lightning_hoco/23655/","ссылка")</f>
      </c>
      <c r="E167" s="9"/>
      <c r="F167" s="9"/>
      <c r="G167" s="10"/>
    </row>
    <row r="168" spans="1:7" outlineLevel="4" customHeight="1">
      <c r="A168" s="14" t="s">
        <v>451</v>
      </c>
      <c r="B168" t="s">
        <v>452</v>
      </c>
      <c r="C168" t="s">
        <v>453</v>
      </c>
      <c r="D168" s="8">
        <f>HYPERLINK("https://access-nsk.mobi/catalog/kabel_usb_lightning_hoco/60179/","ссылка")</f>
      </c>
      <c r="E168" s="9"/>
      <c r="F168" s="9"/>
      <c r="G168" s="10"/>
    </row>
    <row r="169" spans="1:7" outlineLevel="4" customHeight="1">
      <c r="A169" s="14" t="s">
        <v>454</v>
      </c>
      <c r="B169" t="s">
        <v>455</v>
      </c>
      <c r="C169" t="s">
        <v>456</v>
      </c>
      <c r="D169" s="8">
        <f>HYPERLINK("https://access-nsk.mobi/catalog/kabel_usb_lightning_hoco/62635/","ссылка")</f>
      </c>
      <c r="E169" s="9"/>
      <c r="F169" s="9"/>
      <c r="G169" s="10"/>
    </row>
    <row r="170" spans="1:7" outlineLevel="4" customHeight="1">
      <c r="A170" s="14" t="s">
        <v>457</v>
      </c>
      <c r="B170" t="s">
        <v>458</v>
      </c>
      <c r="C170" t="s">
        <v>459</v>
      </c>
      <c r="D170" s="8">
        <f>HYPERLINK("https://access-nsk.mobi/catalog/kabel_usb_lightning_hoco/61435/","ссылка")</f>
      </c>
      <c r="E170" s="9"/>
      <c r="F170" s="9"/>
      <c r="G170" s="10"/>
    </row>
    <row r="171" spans="1:7" outlineLevel="4" customHeight="1">
      <c r="A171" s="14" t="s">
        <v>460</v>
      </c>
      <c r="B171" t="s">
        <v>461</v>
      </c>
      <c r="C171" t="s">
        <v>462</v>
      </c>
      <c r="D171" s="8">
        <f>HYPERLINK("https://access-nsk.mobi/catalog/kabel_usb_lightning_hoco/43070/","ссылка")</f>
      </c>
      <c r="E171" s="9"/>
      <c r="F171" s="9"/>
      <c r="G171" s="10"/>
    </row>
    <row r="172" spans="1:7" outlineLevel="4" customHeight="1">
      <c r="A172" s="14" t="s">
        <v>463</v>
      </c>
      <c r="B172" t="s">
        <v>464</v>
      </c>
      <c r="C172" t="s">
        <v>465</v>
      </c>
      <c r="D172" s="8">
        <f>HYPERLINK("https://access-nsk.mobi/catalog/kabel_usb_lightning_hoco/43130/","ссылка")</f>
      </c>
      <c r="E172" s="9"/>
      <c r="F172" s="9"/>
      <c r="G172" s="10"/>
    </row>
    <row r="173" spans="1:7" outlineLevel="4" customHeight="1">
      <c r="A173" s="14" t="s">
        <v>466</v>
      </c>
      <c r="B173" t="s">
        <v>467</v>
      </c>
      <c r="C173" t="s">
        <v>468</v>
      </c>
      <c r="D173" s="8">
        <f>HYPERLINK("https://access-nsk.mobi/catalog/kabel_usb_lightning_hoco/43129/","ссылка")</f>
      </c>
      <c r="E173" s="9"/>
      <c r="F173" s="9"/>
      <c r="G173" s="10"/>
    </row>
    <row r="174" spans="1:7" outlineLevel="4" customHeight="1">
      <c r="A174" s="14" t="s">
        <v>469</v>
      </c>
      <c r="B174" t="s">
        <v>470</v>
      </c>
      <c r="C174" t="s">
        <v>471</v>
      </c>
      <c r="D174" s="8">
        <f>HYPERLINK("https://access-nsk.mobi/catalog/kabel_usb_lightning_hoco/43126/","ссылка")</f>
      </c>
      <c r="E174" s="9"/>
      <c r="F174" s="9"/>
      <c r="G174" s="10"/>
    </row>
    <row r="175" spans="1:7" outlineLevel="4" customHeight="1">
      <c r="A175" s="14" t="s">
        <v>472</v>
      </c>
      <c r="B175" t="s">
        <v>473</v>
      </c>
      <c r="C175" t="s">
        <v>474</v>
      </c>
      <c r="D175" s="8">
        <f>HYPERLINK("https://access-nsk.mobi/catalog/kabel_usb_lightning_hoco/43125/","ссылка")</f>
      </c>
      <c r="E175" s="9"/>
      <c r="F175" s="9"/>
      <c r="G175" s="10"/>
    </row>
    <row r="176" spans="1:7" outlineLevel="4" customHeight="1">
      <c r="A176" s="14" t="s">
        <v>475</v>
      </c>
      <c r="B176" t="s">
        <v>476</v>
      </c>
      <c r="C176" t="s">
        <v>477</v>
      </c>
      <c r="D176" s="8">
        <f>HYPERLINK("https://access-nsk.mobi/catalog/kabel_usb_lightning_hoco/44257/","ссылка")</f>
      </c>
      <c r="E176" s="9"/>
      <c r="F176" s="9"/>
      <c r="G176" s="10"/>
    </row>
    <row r="177" spans="1:7" outlineLevel="4" customHeight="1">
      <c r="A177" s="14" t="s">
        <v>478</v>
      </c>
      <c r="B177" t="s">
        <v>479</v>
      </c>
      <c r="C177" t="s">
        <v>480</v>
      </c>
      <c r="D177" s="8">
        <f>HYPERLINK("https://access-nsk.mobi/catalog/kabel_usb_lightning_hoco/50235/","ссылка")</f>
      </c>
      <c r="E177" s="9"/>
      <c r="F177" s="9"/>
      <c r="G177" s="10"/>
    </row>
    <row r="178" spans="1:7" outlineLevel="4" customHeight="1">
      <c r="A178" s="14" t="s">
        <v>481</v>
      </c>
      <c r="B178" t="s">
        <v>482</v>
      </c>
      <c r="C178" t="s">
        <v>483</v>
      </c>
      <c r="D178" s="8">
        <f>HYPERLINK("https://access-nsk.mobi/catalog/kabel_usb_lightning_hoco/52942/","ссылка")</f>
      </c>
      <c r="E178" s="9"/>
      <c r="F178" s="9"/>
      <c r="G178" s="10"/>
    </row>
    <row r="179" spans="1:7" outlineLevel="4" customHeight="1">
      <c r="A179" s="14" t="s">
        <v>484</v>
      </c>
      <c r="B179" t="s">
        <v>485</v>
      </c>
      <c r="C179" t="s">
        <v>486</v>
      </c>
      <c r="D179" s="8">
        <f>HYPERLINK("https://access-nsk.mobi/catalog/kabel_usb_lightning_hoco/59867/","ссылка")</f>
      </c>
      <c r="E179" s="9"/>
      <c r="F179" s="9"/>
      <c r="G179" s="10"/>
    </row>
    <row r="180" spans="1:7" outlineLevel="4" customHeight="1">
      <c r="A180" s="14" t="s">
        <v>487</v>
      </c>
      <c r="B180" t="s">
        <v>488</v>
      </c>
      <c r="C180" t="s">
        <v>489</v>
      </c>
      <c r="D180" s="8">
        <f>HYPERLINK("https://access-nsk.mobi/catalog/kabel_usb_lightning_hoco/60178/","ссылка")</f>
      </c>
      <c r="E180" s="9"/>
      <c r="F180" s="9"/>
      <c r="G180" s="10"/>
    </row>
    <row r="181" spans="1:7" outlineLevel="4" customHeight="1">
      <c r="A181" s="14" t="s">
        <v>490</v>
      </c>
      <c r="B181" t="s">
        <v>491</v>
      </c>
      <c r="C181" t="s">
        <v>492</v>
      </c>
      <c r="D181" s="8">
        <f>HYPERLINK("https://access-nsk.mobi/catalog/kabel_usb_lightning_hoco/60193/","ссылка")</f>
      </c>
      <c r="E181" s="9"/>
      <c r="F181" s="9"/>
      <c r="G181" s="10"/>
    </row>
    <row r="182" spans="1:7" outlineLevel="4" customHeight="1">
      <c r="A182" s="14" t="s">
        <v>493</v>
      </c>
      <c r="B182" t="s">
        <v>494</v>
      </c>
      <c r="C182" t="s">
        <v>495</v>
      </c>
      <c r="D182" s="8">
        <f>HYPERLINK("https://access-nsk.mobi/catalog/kabel_usb_lightning_hoco/44270/","ссылка")</f>
      </c>
      <c r="E182" s="9"/>
      <c r="F182" s="9"/>
      <c r="G182" s="10"/>
    </row>
    <row r="183" spans="1:7" outlineLevel="4" customHeight="1">
      <c r="A183" s="14" t="s">
        <v>496</v>
      </c>
      <c r="B183" t="s">
        <v>497</v>
      </c>
      <c r="C183" t="s">
        <v>498</v>
      </c>
      <c r="D183" s="8">
        <f>HYPERLINK("https://access-nsk.mobi/catalog/kabel_usb_lightning_hoco/34230/","ссылка")</f>
      </c>
      <c r="E183" s="9"/>
      <c r="F183" s="9"/>
      <c r="G183" s="10"/>
    </row>
    <row r="184" spans="1:7" outlineLevel="4" customHeight="1">
      <c r="A184" s="14" t="s">
        <v>499</v>
      </c>
      <c r="B184" t="s">
        <v>500</v>
      </c>
      <c r="C184" t="s">
        <v>501</v>
      </c>
      <c r="D184" s="8">
        <f>HYPERLINK("https://access-nsk.mobi/catalog/kabel_usb_lightning_hoco/78293/","ссылка")</f>
      </c>
      <c r="E184" s="9"/>
      <c r="F184" s="9"/>
      <c r="G184" s="10"/>
    </row>
    <row r="185" spans="1:7" outlineLevel="4" customHeight="1">
      <c r="A185" s="14" t="s">
        <v>502</v>
      </c>
      <c r="B185" t="s">
        <v>503</v>
      </c>
      <c r="C185" t="s">
        <v>504</v>
      </c>
      <c r="D185" s="8">
        <f>HYPERLINK("https://access-nsk.mobi/catalog/kabel_usb_lightning_hoco/77634/","ссылка")</f>
      </c>
      <c r="E185" s="9"/>
      <c r="F185" s="9"/>
      <c r="G185" s="10"/>
    </row>
    <row r="186" spans="1:7" s="3" customFormat="1" outlineLevel="2" customHeight="1">
      <c r="A186" s="11" t="s">
        <v>505</v>
      </c>
      <c r="B186" s="11"/>
      <c r="C186" s="11"/>
      <c r="D186" s="11"/>
      <c r="E186" s="11"/>
      <c r="F186" s="11"/>
      <c r="G186" s="11"/>
    </row>
    <row r="187" spans="1:7" outlineLevel="3" customHeight="1">
      <c r="A187" s="12" t="s">
        <v>506</v>
      </c>
      <c r="B187" t="s">
        <v>507</v>
      </c>
      <c r="C187" t="s">
        <v>508</v>
      </c>
      <c r="D187" s="8">
        <f>HYPERLINK("https://access-nsk.mobi/catalog/kabel_usb_micro_usb/61361/","ссылка")</f>
      </c>
      <c r="E187" s="9"/>
      <c r="F187" s="9"/>
      <c r="G187" s="10"/>
    </row>
    <row r="188" spans="1:7" outlineLevel="3" customHeight="1">
      <c r="A188" s="12" t="s">
        <v>509</v>
      </c>
      <c r="B188" t="s">
        <v>510</v>
      </c>
      <c r="C188" t="s">
        <v>511</v>
      </c>
      <c r="D188" s="8">
        <f>HYPERLINK("https://access-nsk.mobi/catalog/kabel_usb_micro_usb/30381/","ссылка")</f>
      </c>
      <c r="E188" s="9"/>
      <c r="F188" s="9"/>
      <c r="G188" s="10"/>
    </row>
    <row r="189" spans="1:7" outlineLevel="3" customHeight="1">
      <c r="A189" s="12" t="s">
        <v>512</v>
      </c>
      <c r="B189" t="s">
        <v>513</v>
      </c>
      <c r="C189" t="s">
        <v>514</v>
      </c>
      <c r="D189" s="8">
        <f>HYPERLINK("https://access-nsk.mobi/catalog/kabel_usb_micro_usb/43069/","ссылка")</f>
      </c>
      <c r="E189" s="9"/>
      <c r="F189" s="9"/>
      <c r="G189" s="10"/>
    </row>
    <row r="190" spans="1:7" outlineLevel="3" customHeight="1">
      <c r="A190" s="12" t="s">
        <v>515</v>
      </c>
      <c r="B190" t="s">
        <v>516</v>
      </c>
      <c r="C190" t="s">
        <v>517</v>
      </c>
      <c r="D190" s="8">
        <f>HYPERLINK("https://access-nsk.mobi/catalog/kabel_usb_micro_usb/59851/","ссылка")</f>
      </c>
      <c r="E190" s="9"/>
      <c r="F190" s="9"/>
      <c r="G190" s="10"/>
    </row>
    <row r="191" spans="1:7" outlineLevel="3" customHeight="1">
      <c r="A191" s="12" t="s">
        <v>518</v>
      </c>
      <c r="B191" t="s">
        <v>519</v>
      </c>
      <c r="C191" t="s">
        <v>520</v>
      </c>
      <c r="D191" s="8">
        <f>HYPERLINK("https://access-nsk.mobi/catalog/kabel_usb_micro_usb/70858/","ссылка")</f>
      </c>
      <c r="E191" s="9"/>
      <c r="F191" s="9"/>
      <c r="G191" s="10"/>
    </row>
    <row r="192" spans="1:7" s="3" customFormat="1" outlineLevel="3" customHeight="1">
      <c r="A192" s="13" t="s">
        <v>521</v>
      </c>
      <c r="B192" s="13"/>
      <c r="C192" s="13"/>
      <c r="D192" s="13"/>
      <c r="E192" s="13"/>
      <c r="F192" s="13"/>
      <c r="G192" s="13"/>
    </row>
    <row r="193" spans="1:7" outlineLevel="4" customHeight="1">
      <c r="A193" s="14" t="s">
        <v>522</v>
      </c>
      <c r="B193" t="s">
        <v>523</v>
      </c>
      <c r="C193" t="s">
        <v>524</v>
      </c>
      <c r="D193" s="8">
        <f>HYPERLINK("https://access-nsk.mobi/catalog/kabel_usb_micro_usb_hoco/44281/","ссылка")</f>
      </c>
      <c r="E193" s="9"/>
      <c r="F193" s="9"/>
      <c r="G193" s="10"/>
    </row>
    <row r="194" spans="1:7" outlineLevel="4" customHeight="1">
      <c r="A194" s="14" t="s">
        <v>525</v>
      </c>
      <c r="B194" t="s">
        <v>526</v>
      </c>
      <c r="C194" t="s">
        <v>527</v>
      </c>
      <c r="D194" s="8">
        <f>HYPERLINK("https://access-nsk.mobi/catalog/kabel_usb_micro_usb_hoco/60087/","ссылка")</f>
      </c>
      <c r="E194" s="9"/>
      <c r="F194" s="9"/>
      <c r="G194" s="10"/>
    </row>
    <row r="195" spans="1:7" outlineLevel="4" customHeight="1">
      <c r="A195" s="14" t="s">
        <v>528</v>
      </c>
      <c r="B195" t="s">
        <v>529</v>
      </c>
      <c r="C195" t="s">
        <v>530</v>
      </c>
      <c r="D195" s="8">
        <f>HYPERLINK("https://access-nsk.mobi/catalog/kabel_usb_micro_usb_hoco/44244/","ссылка")</f>
      </c>
      <c r="E195" s="9"/>
      <c r="F195" s="9"/>
      <c r="G195" s="10"/>
    </row>
    <row r="196" spans="1:7" outlineLevel="4" customHeight="1">
      <c r="A196" s="14" t="s">
        <v>531</v>
      </c>
      <c r="B196" t="s">
        <v>532</v>
      </c>
      <c r="C196" t="s">
        <v>533</v>
      </c>
      <c r="D196" s="8">
        <f>HYPERLINK("https://access-nsk.mobi/catalog/kabel_usb_micro_usb_hoco/50234/","ссылка")</f>
      </c>
      <c r="E196" s="9"/>
      <c r="F196" s="9"/>
      <c r="G196" s="10"/>
    </row>
    <row r="197" spans="1:7" outlineLevel="4" customHeight="1">
      <c r="A197" s="14" t="s">
        <v>534</v>
      </c>
      <c r="B197" t="s">
        <v>535</v>
      </c>
      <c r="C197" t="s">
        <v>536</v>
      </c>
      <c r="D197" s="8">
        <f>HYPERLINK("https://access-nsk.mobi/catalog/kabel_usb_micro_usb_hoco/50233/","ссылка")</f>
      </c>
      <c r="E197" s="9"/>
      <c r="F197" s="9"/>
      <c r="G197" s="10"/>
    </row>
    <row r="198" spans="1:7" outlineLevel="4" customHeight="1">
      <c r="A198" s="14" t="s">
        <v>537</v>
      </c>
      <c r="B198" t="s">
        <v>538</v>
      </c>
      <c r="C198" t="s">
        <v>539</v>
      </c>
      <c r="D198" s="8">
        <f>HYPERLINK("https://access-nsk.mobi/catalog/kabel_usb_micro_usb_hoco/49081/","ссылка")</f>
      </c>
      <c r="E198" s="9"/>
      <c r="F198" s="9"/>
      <c r="G198" s="10"/>
    </row>
    <row r="199" spans="1:7" outlineLevel="4" customHeight="1">
      <c r="A199" s="14" t="s">
        <v>540</v>
      </c>
      <c r="B199" t="s">
        <v>541</v>
      </c>
      <c r="C199" t="s">
        <v>542</v>
      </c>
      <c r="D199" s="8">
        <f>HYPERLINK("https://access-nsk.mobi/catalog/kabel_usb_micro_usb_hoco/65117/","ссылка")</f>
      </c>
      <c r="E199" s="9"/>
      <c r="F199" s="9"/>
      <c r="G199" s="10"/>
    </row>
    <row r="200" spans="1:7" outlineLevel="4" customHeight="1">
      <c r="A200" s="14" t="s">
        <v>543</v>
      </c>
      <c r="B200" t="s">
        <v>544</v>
      </c>
      <c r="C200" t="s">
        <v>545</v>
      </c>
      <c r="D200" s="8">
        <f>HYPERLINK("https://access-nsk.mobi/catalog/kabel_usb_micro_usb_hoco/59900/","ссылка")</f>
      </c>
      <c r="E200" s="9"/>
      <c r="F200" s="9"/>
      <c r="G200" s="10"/>
    </row>
    <row r="201" spans="1:7" outlineLevel="4" customHeight="1">
      <c r="A201" s="14" t="s">
        <v>546</v>
      </c>
      <c r="B201" t="s">
        <v>547</v>
      </c>
      <c r="C201" t="s">
        <v>548</v>
      </c>
      <c r="D201" s="8">
        <f>HYPERLINK("https://access-nsk.mobi/catalog/kabel_usb_micro_usb_hoco/60085/","ссылка")</f>
      </c>
      <c r="E201" s="9"/>
      <c r="F201" s="9"/>
      <c r="G201" s="10"/>
    </row>
    <row r="202" spans="1:7" outlineLevel="4" customHeight="1">
      <c r="A202" s="14" t="s">
        <v>549</v>
      </c>
      <c r="B202" t="s">
        <v>550</v>
      </c>
      <c r="C202" t="s">
        <v>551</v>
      </c>
      <c r="D202" s="8">
        <f>HYPERLINK("https://access-nsk.mobi/catalog/kabel_usb_micro_usb_hoco/59899/","ссылка")</f>
      </c>
      <c r="E202" s="9"/>
      <c r="F202" s="9"/>
      <c r="G202" s="10"/>
    </row>
    <row r="203" spans="1:7" outlineLevel="4" customHeight="1">
      <c r="A203" s="14" t="s">
        <v>552</v>
      </c>
      <c r="B203" t="s">
        <v>553</v>
      </c>
      <c r="C203" t="s">
        <v>554</v>
      </c>
      <c r="D203" s="8">
        <f>HYPERLINK("https://access-nsk.mobi/catalog/kabel_usb_micro_usb_hoco/70868/","ссылка")</f>
      </c>
      <c r="E203" s="9"/>
      <c r="F203" s="9"/>
      <c r="G203" s="10"/>
    </row>
    <row r="204" spans="1:7" outlineLevel="4" customHeight="1">
      <c r="A204" s="14" t="s">
        <v>555</v>
      </c>
      <c r="B204" t="s">
        <v>556</v>
      </c>
      <c r="C204" t="s">
        <v>557</v>
      </c>
      <c r="D204" s="8">
        <f>HYPERLINK("https://access-nsk.mobi/catalog/kabel_usb_micro_usb_hoco/75117/","ссылка")</f>
      </c>
      <c r="E204" s="9"/>
      <c r="F204" s="9"/>
      <c r="G204" s="10"/>
    </row>
    <row r="205" spans="1:7" outlineLevel="4" customHeight="1">
      <c r="A205" s="14" t="s">
        <v>558</v>
      </c>
      <c r="B205" t="s">
        <v>559</v>
      </c>
      <c r="C205" t="s">
        <v>560</v>
      </c>
      <c r="D205" s="8">
        <f>HYPERLINK("https://access-nsk.mobi/catalog/kabel_usb_micro_usb_hoco/71359/","ссылка")</f>
      </c>
      <c r="E205" s="9"/>
      <c r="F205" s="9"/>
      <c r="G205" s="10"/>
    </row>
    <row r="206" spans="1:7" outlineLevel="4" customHeight="1">
      <c r="A206" s="14" t="s">
        <v>561</v>
      </c>
      <c r="B206" t="s">
        <v>562</v>
      </c>
      <c r="C206" t="s">
        <v>563</v>
      </c>
      <c r="D206" s="8">
        <f>HYPERLINK("https://access-nsk.mobi/catalog/kabel_usb_micro_usb_hoco/28708/","ссылка")</f>
      </c>
      <c r="E206" s="9"/>
      <c r="F206" s="9"/>
      <c r="G206" s="10"/>
    </row>
    <row r="207" spans="1:7" outlineLevel="4" customHeight="1">
      <c r="A207" s="14" t="s">
        <v>564</v>
      </c>
      <c r="B207" t="s">
        <v>565</v>
      </c>
      <c r="C207" t="s">
        <v>566</v>
      </c>
      <c r="D207" s="8">
        <f>HYPERLINK("https://access-nsk.mobi/catalog/kabel_usb_micro_usb_hoco/26990/","ссылка")</f>
      </c>
      <c r="E207" s="9"/>
      <c r="F207" s="9"/>
      <c r="G207" s="10"/>
    </row>
    <row r="208" spans="1:7" outlineLevel="4" customHeight="1">
      <c r="A208" s="14" t="s">
        <v>567</v>
      </c>
      <c r="B208" t="s">
        <v>568</v>
      </c>
      <c r="C208" t="s">
        <v>569</v>
      </c>
      <c r="D208" s="8">
        <f>HYPERLINK("https://access-nsk.mobi/catalog/kabel_usb_micro_usb_hoco/37478/","ссылка")</f>
      </c>
      <c r="E208" s="9"/>
      <c r="F208" s="9"/>
      <c r="G208" s="10"/>
    </row>
    <row r="209" spans="1:7" outlineLevel="4" customHeight="1">
      <c r="A209" s="14" t="s">
        <v>570</v>
      </c>
      <c r="B209" t="s">
        <v>571</v>
      </c>
      <c r="C209" t="s">
        <v>572</v>
      </c>
      <c r="D209" s="8">
        <f>HYPERLINK("https://access-nsk.mobi/catalog/kabel_usb_micro_usb_hoco/21879/","ссылка")</f>
      </c>
      <c r="E209" s="9"/>
      <c r="F209" s="9"/>
      <c r="G209" s="10"/>
    </row>
    <row r="210" spans="1:7" outlineLevel="4" customHeight="1">
      <c r="A210" s="14" t="s">
        <v>573</v>
      </c>
      <c r="B210" t="s">
        <v>574</v>
      </c>
      <c r="C210" t="s">
        <v>575</v>
      </c>
      <c r="D210" s="8">
        <f>HYPERLINK("https://access-nsk.mobi/catalog/kabel_usb_micro_usb_hoco/43120/","ссылка")</f>
      </c>
      <c r="E210" s="9"/>
      <c r="F210" s="9"/>
      <c r="G210" s="10"/>
    </row>
    <row r="211" spans="1:7" outlineLevel="4" customHeight="1">
      <c r="A211" s="14" t="s">
        <v>576</v>
      </c>
      <c r="B211" t="s">
        <v>577</v>
      </c>
      <c r="C211" t="s">
        <v>578</v>
      </c>
      <c r="D211" s="8">
        <f>HYPERLINK("https://access-nsk.mobi/catalog/kabel_usb_micro_usb_hoco/26890/","ссылка")</f>
      </c>
      <c r="E211" s="9"/>
      <c r="F211" s="9"/>
      <c r="G211" s="10"/>
    </row>
    <row r="212" spans="1:7" outlineLevel="4" customHeight="1">
      <c r="A212" s="14" t="s">
        <v>579</v>
      </c>
      <c r="B212" t="s">
        <v>580</v>
      </c>
      <c r="C212" t="s">
        <v>581</v>
      </c>
      <c r="D212" s="8">
        <f>HYPERLINK("https://access-nsk.mobi/catalog/kabel_usb_micro_usb_hoco/34850/","ссылка")</f>
      </c>
      <c r="E212" s="9"/>
      <c r="F212" s="9"/>
      <c r="G212" s="10"/>
    </row>
    <row r="213" spans="1:7" outlineLevel="4" customHeight="1">
      <c r="A213" s="14" t="s">
        <v>582</v>
      </c>
      <c r="B213" t="s">
        <v>583</v>
      </c>
      <c r="C213" t="s">
        <v>584</v>
      </c>
      <c r="D213" s="8">
        <f>HYPERLINK("https://access-nsk.mobi/catalog/kabel_usb_micro_usb_hoco/44268/","ссылка")</f>
      </c>
      <c r="E213" s="9"/>
      <c r="F213" s="9"/>
      <c r="G213" s="10"/>
    </row>
    <row r="214" spans="1:7" outlineLevel="4" customHeight="1">
      <c r="A214" s="14" t="s">
        <v>585</v>
      </c>
      <c r="B214" t="s">
        <v>586</v>
      </c>
      <c r="C214" t="s">
        <v>587</v>
      </c>
      <c r="D214" s="8">
        <f>HYPERLINK("https://access-nsk.mobi/catalog/kabel_usb_micro_usb_hoco/43060/","ссылка")</f>
      </c>
      <c r="E214" s="9"/>
      <c r="F214" s="9"/>
      <c r="G214" s="10"/>
    </row>
    <row r="215" spans="1:7" outlineLevel="4" customHeight="1">
      <c r="A215" s="14" t="s">
        <v>588</v>
      </c>
      <c r="B215" t="s">
        <v>589</v>
      </c>
      <c r="C215" t="s">
        <v>590</v>
      </c>
      <c r="D215" s="8">
        <f>HYPERLINK("https://access-nsk.mobi/catalog/kabel_usb_micro_usb_hoco/43059/","ссылка")</f>
      </c>
      <c r="E215" s="9"/>
      <c r="F215" s="9"/>
      <c r="G215" s="10"/>
    </row>
    <row r="216" spans="1:7" outlineLevel="4" customHeight="1">
      <c r="A216" s="14" t="s">
        <v>591</v>
      </c>
      <c r="B216" t="s">
        <v>592</v>
      </c>
      <c r="C216" t="s">
        <v>593</v>
      </c>
      <c r="D216" s="8">
        <f>HYPERLINK("https://access-nsk.mobi/catalog/kabel_usb_micro_usb_hoco/43058/","ссылка")</f>
      </c>
      <c r="E216" s="9"/>
      <c r="F216" s="9"/>
      <c r="G216" s="10"/>
    </row>
    <row r="217" spans="1:7" outlineLevel="4" customHeight="1">
      <c r="A217" s="14" t="s">
        <v>594</v>
      </c>
      <c r="B217" t="s">
        <v>595</v>
      </c>
      <c r="C217" t="s">
        <v>596</v>
      </c>
      <c r="D217" s="8">
        <f>HYPERLINK("https://access-nsk.mobi/catalog/kabel_usb_micro_usb_hoco/44266/","ссылка")</f>
      </c>
      <c r="E217" s="9"/>
      <c r="F217" s="9"/>
      <c r="G217" s="10"/>
    </row>
    <row r="218" spans="1:7" outlineLevel="4" customHeight="1">
      <c r="A218" s="14" t="s">
        <v>597</v>
      </c>
      <c r="B218" t="s">
        <v>598</v>
      </c>
      <c r="C218" t="s">
        <v>599</v>
      </c>
      <c r="D218" s="8">
        <f>HYPERLINK("https://access-nsk.mobi/catalog/kabel_usb_micro_usb_hoco/21878/","ссылка")</f>
      </c>
      <c r="E218" s="9"/>
      <c r="F218" s="9"/>
      <c r="G218" s="10"/>
    </row>
    <row r="219" spans="1:7" outlineLevel="4" customHeight="1">
      <c r="A219" s="14" t="s">
        <v>600</v>
      </c>
      <c r="B219" t="s">
        <v>601</v>
      </c>
      <c r="C219" t="s">
        <v>602</v>
      </c>
      <c r="D219" s="8">
        <f>HYPERLINK("https://access-nsk.mobi/catalog/kabel_usb_micro_usb_hoco/21876/","ссылка")</f>
      </c>
      <c r="E219" s="9"/>
      <c r="F219" s="9"/>
      <c r="G219" s="10"/>
    </row>
    <row r="220" spans="1:7" outlineLevel="4" customHeight="1">
      <c r="A220" s="14" t="s">
        <v>603</v>
      </c>
      <c r="B220" t="s">
        <v>604</v>
      </c>
      <c r="C220" t="s">
        <v>605</v>
      </c>
      <c r="D220" s="8">
        <f>HYPERLINK("https://access-nsk.mobi/catalog/kabel_usb_micro_usb_hoco/34258/","ссылка")</f>
      </c>
      <c r="E220" s="9"/>
      <c r="F220" s="9"/>
      <c r="G220" s="10"/>
    </row>
    <row r="221" spans="1:7" outlineLevel="4" customHeight="1">
      <c r="A221" s="14" t="s">
        <v>606</v>
      </c>
      <c r="B221" t="s">
        <v>607</v>
      </c>
      <c r="C221" t="s">
        <v>608</v>
      </c>
      <c r="D221" s="8">
        <f>HYPERLINK("https://access-nsk.mobi/catalog/kabel_usb_micro_usb_hoco/44273/","ссылка")</f>
      </c>
      <c r="E221" s="9"/>
      <c r="F221" s="9"/>
      <c r="G221" s="10"/>
    </row>
    <row r="222" spans="1:7" outlineLevel="4" customHeight="1">
      <c r="A222" s="14" t="s">
        <v>609</v>
      </c>
      <c r="B222" t="s">
        <v>610</v>
      </c>
      <c r="C222" t="s">
        <v>611</v>
      </c>
      <c r="D222" s="8">
        <f>HYPERLINK("https://access-nsk.mobi/catalog/kabel_usb_micro_usb_hoco/26762/","ссылка")</f>
      </c>
      <c r="E222" s="9"/>
      <c r="F222" s="9"/>
      <c r="G222" s="10"/>
    </row>
    <row r="223" spans="1:7" outlineLevel="4" customHeight="1">
      <c r="A223" s="14" t="s">
        <v>612</v>
      </c>
      <c r="B223" t="s">
        <v>613</v>
      </c>
      <c r="C223" t="s">
        <v>614</v>
      </c>
      <c r="D223" s="8">
        <f>HYPERLINK("https://access-nsk.mobi/catalog/kabel_usb_micro_usb_hoco/34259/","ссылка")</f>
      </c>
      <c r="E223" s="9"/>
      <c r="F223" s="9"/>
      <c r="G223" s="10"/>
    </row>
    <row r="224" spans="1:7" outlineLevel="4" customHeight="1">
      <c r="A224" s="14" t="s">
        <v>615</v>
      </c>
      <c r="B224" t="s">
        <v>616</v>
      </c>
      <c r="C224" t="s">
        <v>617</v>
      </c>
      <c r="D224" s="8">
        <f>HYPERLINK("https://access-nsk.mobi/catalog/kabel_usb_micro_usb_hoco/29084/","ссылка")</f>
      </c>
      <c r="E224" s="9"/>
      <c r="F224" s="9"/>
      <c r="G224" s="10"/>
    </row>
    <row r="225" spans="1:7" outlineLevel="4" customHeight="1">
      <c r="A225" s="14" t="s">
        <v>618</v>
      </c>
      <c r="B225" t="s">
        <v>619</v>
      </c>
      <c r="C225" t="s">
        <v>620</v>
      </c>
      <c r="D225" s="8">
        <f>HYPERLINK("https://access-nsk.mobi/catalog/kabel_usb_micro_usb_hoco/60270/","ссылка")</f>
      </c>
      <c r="E225" s="9"/>
      <c r="F225" s="9"/>
      <c r="G225" s="10"/>
    </row>
    <row r="226" spans="1:7" outlineLevel="4" customHeight="1">
      <c r="A226" s="14" t="s">
        <v>621</v>
      </c>
      <c r="B226" t="s">
        <v>622</v>
      </c>
      <c r="C226" t="s">
        <v>623</v>
      </c>
      <c r="D226" s="8">
        <f>HYPERLINK("https://access-nsk.mobi/catalog/kabel_usb_micro_usb_hoco/61360/","ссылка")</f>
      </c>
      <c r="E226" s="9"/>
      <c r="F226" s="9"/>
      <c r="G226" s="10"/>
    </row>
    <row r="227" spans="1:7" outlineLevel="4" customHeight="1">
      <c r="A227" s="14" t="s">
        <v>624</v>
      </c>
      <c r="B227" t="s">
        <v>625</v>
      </c>
      <c r="C227" t="s">
        <v>626</v>
      </c>
      <c r="D227" s="8">
        <f>HYPERLINK("https://access-nsk.mobi/catalog/kabel_usb_micro_usb_hoco/60101/","ссылка")</f>
      </c>
      <c r="E227" s="9"/>
      <c r="F227" s="9"/>
      <c r="G227" s="10"/>
    </row>
    <row r="228" spans="1:7" outlineLevel="4" customHeight="1">
      <c r="A228" s="14" t="s">
        <v>627</v>
      </c>
      <c r="B228" t="s">
        <v>628</v>
      </c>
      <c r="C228" t="s">
        <v>629</v>
      </c>
      <c r="D228" s="8">
        <f>HYPERLINK("https://access-nsk.mobi/catalog/kabel_usb_micro_usb_hoco/60100/","ссылка")</f>
      </c>
      <c r="E228" s="9"/>
      <c r="F228" s="9"/>
      <c r="G228" s="10"/>
    </row>
    <row r="229" spans="1:7" outlineLevel="4" customHeight="1">
      <c r="A229" s="14" t="s">
        <v>630</v>
      </c>
      <c r="B229" t="s">
        <v>631</v>
      </c>
      <c r="C229" t="s">
        <v>632</v>
      </c>
      <c r="D229" s="8">
        <f>HYPERLINK("https://access-nsk.mobi/catalog/kabel_usb_micro_usb_hoco/28199/","ссылка")</f>
      </c>
      <c r="E229" s="9"/>
      <c r="F229" s="9"/>
      <c r="G229" s="10"/>
    </row>
    <row r="230" spans="1:7" outlineLevel="4" customHeight="1">
      <c r="A230" s="14" t="s">
        <v>633</v>
      </c>
      <c r="B230" t="s">
        <v>634</v>
      </c>
      <c r="C230" t="s">
        <v>635</v>
      </c>
      <c r="D230" s="8">
        <f>HYPERLINK("https://access-nsk.mobi/catalog/kabel_usb_micro_usb_hoco/37428/","ссылка")</f>
      </c>
      <c r="E230" s="9"/>
      <c r="F230" s="9"/>
      <c r="G230" s="10"/>
    </row>
    <row r="231" spans="1:7" outlineLevel="4" customHeight="1">
      <c r="A231" s="14" t="s">
        <v>636</v>
      </c>
      <c r="B231" t="s">
        <v>637</v>
      </c>
      <c r="C231" t="s">
        <v>638</v>
      </c>
      <c r="D231" s="8">
        <f>HYPERLINK("https://access-nsk.mobi/catalog/kabel_usb_micro_usb_hoco/43121/","ссылка")</f>
      </c>
      <c r="E231" s="9"/>
      <c r="F231" s="9"/>
      <c r="G231" s="10"/>
    </row>
    <row r="232" spans="1:7" outlineLevel="4" customHeight="1">
      <c r="A232" s="14" t="s">
        <v>639</v>
      </c>
      <c r="B232" t="s">
        <v>640</v>
      </c>
      <c r="C232" t="s">
        <v>641</v>
      </c>
      <c r="D232" s="8">
        <f>HYPERLINK("https://access-nsk.mobi/catalog/kabel_usb_micro_usb_hoco/59835/","ссылка")</f>
      </c>
      <c r="E232" s="9"/>
      <c r="F232" s="9"/>
      <c r="G232" s="10"/>
    </row>
    <row r="233" spans="1:7" outlineLevel="4" customHeight="1">
      <c r="A233" s="14" t="s">
        <v>642</v>
      </c>
      <c r="B233" t="s">
        <v>643</v>
      </c>
      <c r="C233" t="s">
        <v>644</v>
      </c>
      <c r="D233" s="8">
        <f>HYPERLINK("https://access-nsk.mobi/catalog/kabel_usb_micro_usb_hoco/37102/","ссылка")</f>
      </c>
      <c r="E233" s="9"/>
      <c r="F233" s="9"/>
      <c r="G233" s="10"/>
    </row>
    <row r="234" spans="1:7" outlineLevel="4" customHeight="1">
      <c r="A234" s="14" t="s">
        <v>645</v>
      </c>
      <c r="B234" t="s">
        <v>646</v>
      </c>
      <c r="C234" t="s">
        <v>647</v>
      </c>
      <c r="D234" s="8">
        <f>HYPERLINK("https://access-nsk.mobi/catalog/kabel_usb_micro_usb_hoco/43123/","ссылка")</f>
      </c>
      <c r="E234" s="9"/>
      <c r="F234" s="9"/>
      <c r="G234" s="10"/>
    </row>
    <row r="235" spans="1:7" outlineLevel="4" customHeight="1">
      <c r="A235" s="14" t="s">
        <v>648</v>
      </c>
      <c r="B235" t="s">
        <v>649</v>
      </c>
      <c r="C235" t="s">
        <v>650</v>
      </c>
      <c r="D235" s="8">
        <f>HYPERLINK("https://access-nsk.mobi/catalog/kabel_usb_micro_usb_hoco/43122/","ссылка")</f>
      </c>
      <c r="E235" s="9"/>
      <c r="F235" s="9"/>
      <c r="G235" s="10"/>
    </row>
    <row r="236" spans="1:7" outlineLevel="4" customHeight="1">
      <c r="A236" s="14" t="s">
        <v>651</v>
      </c>
      <c r="B236" t="s">
        <v>652</v>
      </c>
      <c r="C236" t="s">
        <v>653</v>
      </c>
      <c r="D236" s="8">
        <f>HYPERLINK("https://access-nsk.mobi/catalog/kabel_usb_micro_usb_hoco/59897/","ссылка")</f>
      </c>
      <c r="E236" s="9"/>
      <c r="F236" s="9"/>
      <c r="G236" s="10"/>
    </row>
    <row r="237" spans="1:7" outlineLevel="4" customHeight="1">
      <c r="A237" s="14" t="s">
        <v>654</v>
      </c>
      <c r="B237" t="s">
        <v>655</v>
      </c>
      <c r="C237" t="s">
        <v>656</v>
      </c>
      <c r="D237" s="8">
        <f>HYPERLINK("https://access-nsk.mobi/catalog/kabel_usb_micro_usb_hoco/43172/","ссылка")</f>
      </c>
      <c r="E237" s="9"/>
      <c r="F237" s="9"/>
      <c r="G237" s="10"/>
    </row>
    <row r="238" spans="1:7" outlineLevel="4" customHeight="1">
      <c r="A238" s="14" t="s">
        <v>657</v>
      </c>
      <c r="B238" t="s">
        <v>658</v>
      </c>
      <c r="C238" t="s">
        <v>659</v>
      </c>
      <c r="D238" s="8">
        <f>HYPERLINK("https://access-nsk.mobi/catalog/kabel_usb_micro_usb_hoco/50232/","ссылка")</f>
      </c>
      <c r="E238" s="9"/>
      <c r="F238" s="9"/>
      <c r="G238" s="10"/>
    </row>
    <row r="239" spans="1:7" outlineLevel="4" customHeight="1">
      <c r="A239" s="14" t="s">
        <v>660</v>
      </c>
      <c r="B239" t="s">
        <v>661</v>
      </c>
      <c r="C239" t="s">
        <v>662</v>
      </c>
      <c r="D239" s="8">
        <f>HYPERLINK("https://access-nsk.mobi/catalog/kabel_usb_micro_usb_hoco/59894/","ссылка")</f>
      </c>
      <c r="E239" s="9"/>
      <c r="F239" s="9"/>
      <c r="G239" s="10"/>
    </row>
    <row r="240" spans="1:7" outlineLevel="4" customHeight="1">
      <c r="A240" s="14" t="s">
        <v>663</v>
      </c>
      <c r="B240" t="s">
        <v>664</v>
      </c>
      <c r="C240" t="s">
        <v>665</v>
      </c>
      <c r="D240" s="8">
        <f>HYPERLINK("https://access-nsk.mobi/catalog/kabel_usb_micro_usb_hoco/59855/","ссылка")</f>
      </c>
      <c r="E240" s="9"/>
      <c r="F240" s="9"/>
      <c r="G240" s="10"/>
    </row>
    <row r="241" spans="1:7" outlineLevel="4" customHeight="1">
      <c r="A241" s="14" t="s">
        <v>666</v>
      </c>
      <c r="B241" t="s">
        <v>667</v>
      </c>
      <c r="C241" t="s">
        <v>668</v>
      </c>
      <c r="D241" s="8">
        <f>HYPERLINK("https://access-nsk.mobi/catalog/kabel_usb_micro_usb_hoco/53233/","ссылка")</f>
      </c>
      <c r="E241" s="9"/>
      <c r="F241" s="9"/>
      <c r="G241" s="10"/>
    </row>
    <row r="242" spans="1:7" outlineLevel="4" customHeight="1">
      <c r="A242" s="14" t="s">
        <v>669</v>
      </c>
      <c r="B242" t="s">
        <v>670</v>
      </c>
      <c r="C242" t="s">
        <v>671</v>
      </c>
      <c r="D242" s="8">
        <f>HYPERLINK("https://access-nsk.mobi/catalog/kabel_usb_micro_usb_hoco/52943/","ссылка")</f>
      </c>
      <c r="E242" s="9"/>
      <c r="F242" s="9"/>
      <c r="G242" s="10"/>
    </row>
    <row r="243" spans="1:7" outlineLevel="4" customHeight="1">
      <c r="A243" s="14" t="s">
        <v>672</v>
      </c>
      <c r="B243" t="s">
        <v>673</v>
      </c>
      <c r="C243" t="s">
        <v>674</v>
      </c>
      <c r="D243" s="8">
        <f>HYPERLINK("https://access-nsk.mobi/catalog/kabel_usb_micro_usb_hoco/59853/","ссылка")</f>
      </c>
      <c r="E243" s="9"/>
      <c r="F243" s="9"/>
      <c r="G243" s="10"/>
    </row>
    <row r="244" spans="1:7" outlineLevel="4" customHeight="1">
      <c r="A244" s="14" t="s">
        <v>675</v>
      </c>
      <c r="B244" t="s">
        <v>676</v>
      </c>
      <c r="C244" t="s">
        <v>677</v>
      </c>
      <c r="D244" s="8">
        <f>HYPERLINK("https://access-nsk.mobi/catalog/kabel_usb_micro_usb_hoco/59852/","ссылка")</f>
      </c>
      <c r="E244" s="9"/>
      <c r="F244" s="9"/>
      <c r="G244" s="10"/>
    </row>
    <row r="245" spans="1:7" outlineLevel="4" customHeight="1">
      <c r="A245" s="14" t="s">
        <v>678</v>
      </c>
      <c r="B245" t="s">
        <v>679</v>
      </c>
      <c r="C245" t="s">
        <v>680</v>
      </c>
      <c r="D245" s="8">
        <f>HYPERLINK("https://access-nsk.mobi/catalog/kabel_usb_micro_usb_hoco/44271/","ссылка")</f>
      </c>
      <c r="E245" s="9"/>
      <c r="F245" s="9"/>
      <c r="G245" s="10"/>
    </row>
    <row r="246" spans="1:7" outlineLevel="4" customHeight="1">
      <c r="A246" s="14" t="s">
        <v>681</v>
      </c>
      <c r="B246" t="s">
        <v>682</v>
      </c>
      <c r="C246" t="s">
        <v>683</v>
      </c>
      <c r="D246" s="8">
        <f>HYPERLINK("https://access-nsk.mobi/catalog/kabel_usb_micro_usb_hoco/44272/","ссылка")</f>
      </c>
      <c r="E246" s="9"/>
      <c r="F246" s="9"/>
      <c r="G246" s="10"/>
    </row>
    <row r="247" spans="1:7" outlineLevel="4" customHeight="1">
      <c r="A247" s="14" t="s">
        <v>684</v>
      </c>
      <c r="B247" t="s">
        <v>685</v>
      </c>
      <c r="C247" t="s">
        <v>686</v>
      </c>
      <c r="D247" s="8">
        <f>HYPERLINK("https://access-nsk.mobi/catalog/kabel_usb_micro_usb_hoco/67676/","ссылка")</f>
      </c>
      <c r="E247" s="9"/>
      <c r="F247" s="9"/>
      <c r="G247" s="10"/>
    </row>
    <row r="248" spans="1:7" outlineLevel="4" customHeight="1">
      <c r="A248" s="14" t="s">
        <v>687</v>
      </c>
      <c r="B248" t="s">
        <v>688</v>
      </c>
      <c r="C248" t="s">
        <v>689</v>
      </c>
      <c r="D248" s="8">
        <f>HYPERLINK("https://access-nsk.mobi/catalog/kabel_usb_micro_usb_hoco/23508/","ссылка")</f>
      </c>
      <c r="E248" s="9"/>
      <c r="F248" s="9"/>
      <c r="G248" s="10"/>
    </row>
    <row r="249" spans="1:7" outlineLevel="4" customHeight="1">
      <c r="A249" s="14" t="s">
        <v>690</v>
      </c>
      <c r="B249" t="s">
        <v>691</v>
      </c>
      <c r="C249" t="s">
        <v>692</v>
      </c>
      <c r="D249" s="8">
        <f>HYPERLINK("https://access-nsk.mobi/catalog/kabel_usb_micro_usb_hoco/23507/","ссылка")</f>
      </c>
      <c r="E249" s="9"/>
      <c r="F249" s="9"/>
      <c r="G249" s="10"/>
    </row>
    <row r="250" spans="1:7" outlineLevel="4" customHeight="1">
      <c r="A250" s="14" t="s">
        <v>693</v>
      </c>
      <c r="B250" t="s">
        <v>694</v>
      </c>
      <c r="C250" t="s">
        <v>695</v>
      </c>
      <c r="D250" s="8">
        <f>HYPERLINK("https://access-nsk.mobi/catalog/kabel_usb_micro_usb_hoco/71360/","ссылка")</f>
      </c>
      <c r="E250" s="9"/>
      <c r="F250" s="9"/>
      <c r="G250" s="10"/>
    </row>
    <row r="251" spans="1:7" outlineLevel="4" customHeight="1">
      <c r="A251" s="14" t="s">
        <v>696</v>
      </c>
      <c r="B251" t="s">
        <v>697</v>
      </c>
      <c r="C251" t="s">
        <v>698</v>
      </c>
      <c r="D251" s="8">
        <f>HYPERLINK("https://access-nsk.mobi/catalog/kabel_usb_micro_usb_hoco/77640/","ссылка")</f>
      </c>
      <c r="E251" s="9"/>
      <c r="F251" s="9"/>
      <c r="G251" s="10"/>
    </row>
    <row r="252" spans="1:7" outlineLevel="4" customHeight="1">
      <c r="A252" s="14" t="s">
        <v>699</v>
      </c>
      <c r="B252" t="s">
        <v>700</v>
      </c>
      <c r="C252" t="s">
        <v>701</v>
      </c>
      <c r="D252" s="8">
        <f>HYPERLINK("https://access-nsk.mobi/catalog/kabel_usb_micro_usb_hoco/77635/","ссылка")</f>
      </c>
      <c r="E252" s="9"/>
      <c r="F252" s="9"/>
      <c r="G252" s="10"/>
    </row>
    <row r="253" spans="1:7" outlineLevel="4" customHeight="1">
      <c r="A253" s="14" t="s">
        <v>702</v>
      </c>
      <c r="B253" t="s">
        <v>703</v>
      </c>
      <c r="C253" t="s">
        <v>704</v>
      </c>
      <c r="D253" s="8">
        <f>HYPERLINK("https://access-nsk.mobi/catalog/kabel_usb_micro_usb_hoco/20826/","ссылка")</f>
      </c>
      <c r="E253" s="9"/>
      <c r="F253" s="9"/>
      <c r="G253" s="10"/>
    </row>
    <row r="254" spans="1:7" s="3" customFormat="1" outlineLevel="2" customHeight="1">
      <c r="A254" s="11" t="s">
        <v>705</v>
      </c>
      <c r="B254" s="11"/>
      <c r="C254" s="11"/>
      <c r="D254" s="11"/>
      <c r="E254" s="11"/>
      <c r="F254" s="11"/>
      <c r="G254" s="11"/>
    </row>
    <row r="255" spans="1:7" s="3" customFormat="1" outlineLevel="3" customHeight="1">
      <c r="A255" s="13" t="s">
        <v>706</v>
      </c>
      <c r="B255" s="13"/>
      <c r="C255" s="13"/>
      <c r="D255" s="13"/>
      <c r="E255" s="13"/>
      <c r="F255" s="13"/>
      <c r="G255" s="13"/>
    </row>
    <row r="256" spans="1:7" outlineLevel="4" customHeight="1">
      <c r="A256" s="14" t="s">
        <v>707</v>
      </c>
      <c r="B256" t="s">
        <v>708</v>
      </c>
      <c r="C256" t="s">
        <v>709</v>
      </c>
      <c r="D256" s="8">
        <f>HYPERLINK("https://access-nsk.mobi/catalog/kabel_usb_multi_hoco/76013/","ссылка")</f>
      </c>
      <c r="E256" s="9"/>
      <c r="F256" s="9"/>
      <c r="G256" s="10"/>
    </row>
    <row r="257" spans="1:7" outlineLevel="4" customHeight="1">
      <c r="A257" s="14" t="s">
        <v>710</v>
      </c>
      <c r="B257" t="s">
        <v>711</v>
      </c>
      <c r="C257" t="s">
        <v>712</v>
      </c>
      <c r="D257" s="8">
        <f>HYPERLINK("https://access-nsk.mobi/catalog/kabel_usb_multi_hoco/76023/","ссылка")</f>
      </c>
      <c r="E257" s="9"/>
      <c r="F257" s="9"/>
      <c r="G257" s="10"/>
    </row>
    <row r="258" spans="1:7" outlineLevel="4" customHeight="1">
      <c r="A258" s="14" t="s">
        <v>713</v>
      </c>
      <c r="B258" t="s">
        <v>714</v>
      </c>
      <c r="C258" t="s">
        <v>715</v>
      </c>
      <c r="D258" s="8">
        <f>HYPERLINK("https://access-nsk.mobi/catalog/kabel_usb_multi_hoco/67713/","ссылка")</f>
      </c>
      <c r="E258" s="9"/>
      <c r="F258" s="9"/>
      <c r="G258" s="10"/>
    </row>
    <row r="259" spans="1:7" s="3" customFormat="1" outlineLevel="2" customHeight="1">
      <c r="A259" s="11" t="s">
        <v>716</v>
      </c>
      <c r="B259" s="11"/>
      <c r="C259" s="11"/>
      <c r="D259" s="11"/>
      <c r="E259" s="11"/>
      <c r="F259" s="11"/>
      <c r="G259" s="11"/>
    </row>
    <row r="260" spans="1:7" outlineLevel="3" customHeight="1">
      <c r="A260" s="12" t="s">
        <v>717</v>
      </c>
      <c r="B260" t="s">
        <v>718</v>
      </c>
      <c r="C260" t="s">
        <v>719</v>
      </c>
      <c r="D260" s="8">
        <f>HYPERLINK("https://access-nsk.mobi/catalog/kabel_usb_type_c/48555/","ссылка")</f>
      </c>
      <c r="E260" s="9"/>
      <c r="F260" s="9"/>
      <c r="G260" s="10"/>
    </row>
    <row r="261" spans="1:7" s="3" customFormat="1" outlineLevel="3" customHeight="1">
      <c r="A261" s="13" t="s">
        <v>720</v>
      </c>
      <c r="B261" s="13"/>
      <c r="C261" s="13"/>
      <c r="D261" s="13"/>
      <c r="E261" s="13"/>
      <c r="F261" s="13"/>
      <c r="G261" s="13"/>
    </row>
    <row r="262" spans="1:7" outlineLevel="4" customHeight="1">
      <c r="A262" s="14" t="s">
        <v>721</v>
      </c>
      <c r="B262" t="s">
        <v>722</v>
      </c>
      <c r="C262" t="s">
        <v>723</v>
      </c>
      <c r="D262" s="8">
        <f>HYPERLINK("https://access-nsk.mobi/catalog/kabel_usb_type_c_hoco/59861/","ссылка")</f>
      </c>
      <c r="E262" s="9"/>
      <c r="F262" s="9"/>
      <c r="G262" s="10"/>
    </row>
    <row r="263" spans="1:7" outlineLevel="4" customHeight="1">
      <c r="A263" s="14" t="s">
        <v>724</v>
      </c>
      <c r="B263" t="s">
        <v>725</v>
      </c>
      <c r="C263" t="s">
        <v>726</v>
      </c>
      <c r="D263" s="8">
        <f>HYPERLINK("https://access-nsk.mobi/catalog/kabel_usb_type_c_hoco/59862/","ссылка")</f>
      </c>
      <c r="E263" s="9"/>
      <c r="F263" s="9"/>
      <c r="G263" s="10"/>
    </row>
    <row r="264" spans="1:7" outlineLevel="4" customHeight="1">
      <c r="A264" s="14" t="s">
        <v>727</v>
      </c>
      <c r="B264" t="s">
        <v>728</v>
      </c>
      <c r="C264" t="s">
        <v>729</v>
      </c>
      <c r="D264" s="8">
        <f>HYPERLINK("https://access-nsk.mobi/catalog/kabel_usb_type_c_hoco/44283/","ссылка")</f>
      </c>
      <c r="E264" s="9"/>
      <c r="F264" s="9"/>
      <c r="G264" s="10"/>
    </row>
    <row r="265" spans="1:7" outlineLevel="4" customHeight="1">
      <c r="A265" s="14" t="s">
        <v>730</v>
      </c>
      <c r="B265" t="s">
        <v>731</v>
      </c>
      <c r="C265" t="s">
        <v>732</v>
      </c>
      <c r="D265" s="8">
        <f>HYPERLINK("https://access-nsk.mobi/catalog/kabel_usb_type_c_hoco/44284/","ссылка")</f>
      </c>
      <c r="E265" s="9"/>
      <c r="F265" s="9"/>
      <c r="G265" s="10"/>
    </row>
    <row r="266" spans="1:7" outlineLevel="4" customHeight="1">
      <c r="A266" s="14" t="s">
        <v>733</v>
      </c>
      <c r="B266" t="s">
        <v>734</v>
      </c>
      <c r="C266" t="s">
        <v>735</v>
      </c>
      <c r="D266" s="8">
        <f>HYPERLINK("https://access-nsk.mobi/catalog/kabel_usb_type_c_hoco/50241/","ссылка")</f>
      </c>
      <c r="E266" s="9"/>
      <c r="F266" s="9"/>
      <c r="G266" s="10"/>
    </row>
    <row r="267" spans="1:7" outlineLevel="4" customHeight="1">
      <c r="A267" s="14" t="s">
        <v>736</v>
      </c>
      <c r="B267" t="s">
        <v>737</v>
      </c>
      <c r="C267" t="s">
        <v>738</v>
      </c>
      <c r="D267" s="8">
        <f>HYPERLINK("https://access-nsk.mobi/catalog/kabel_usb_type_c_hoco/65107/","ссылка")</f>
      </c>
      <c r="E267" s="9"/>
      <c r="F267" s="9"/>
      <c r="G267" s="10"/>
    </row>
    <row r="268" spans="1:7" outlineLevel="4" customHeight="1">
      <c r="A268" s="14" t="s">
        <v>739</v>
      </c>
      <c r="B268" t="s">
        <v>740</v>
      </c>
      <c r="C268" t="s">
        <v>741</v>
      </c>
      <c r="D268" s="8">
        <f>HYPERLINK("https://access-nsk.mobi/catalog/kabel_usb_type_c_hoco/59885/","ссылка")</f>
      </c>
      <c r="E268" s="9"/>
      <c r="F268" s="9"/>
      <c r="G268" s="10"/>
    </row>
    <row r="269" spans="1:7" outlineLevel="4" customHeight="1">
      <c r="A269" s="14" t="s">
        <v>742</v>
      </c>
      <c r="B269" t="s">
        <v>743</v>
      </c>
      <c r="C269" t="s">
        <v>744</v>
      </c>
      <c r="D269" s="8">
        <f>HYPERLINK("https://access-nsk.mobi/catalog/kabel_usb_type_c_hoco/60254/","ссылка")</f>
      </c>
      <c r="E269" s="9"/>
      <c r="F269" s="9"/>
      <c r="G269" s="10"/>
    </row>
    <row r="270" spans="1:7" outlineLevel="4" customHeight="1">
      <c r="A270" s="14" t="s">
        <v>745</v>
      </c>
      <c r="B270" t="s">
        <v>746</v>
      </c>
      <c r="C270" t="s">
        <v>747</v>
      </c>
      <c r="D270" s="8">
        <f>HYPERLINK("https://access-nsk.mobi/catalog/kabel_usb_type_c_hoco/60253/","ссылка")</f>
      </c>
      <c r="E270" s="9"/>
      <c r="F270" s="9"/>
      <c r="G270" s="10"/>
    </row>
    <row r="271" spans="1:7" outlineLevel="4" customHeight="1">
      <c r="A271" s="14" t="s">
        <v>748</v>
      </c>
      <c r="B271" t="s">
        <v>749</v>
      </c>
      <c r="C271" t="s">
        <v>750</v>
      </c>
      <c r="D271" s="8">
        <f>HYPERLINK("https://access-nsk.mobi/catalog/kabel_usb_type_c_hoco/67664/","ссылка")</f>
      </c>
      <c r="E271" s="9"/>
      <c r="F271" s="9"/>
      <c r="G271" s="10"/>
    </row>
    <row r="272" spans="1:7" outlineLevel="4" customHeight="1">
      <c r="A272" s="14" t="s">
        <v>751</v>
      </c>
      <c r="B272" t="s">
        <v>752</v>
      </c>
      <c r="C272" t="s">
        <v>753</v>
      </c>
      <c r="D272" s="8">
        <f>HYPERLINK("https://access-nsk.mobi/catalog/kabel_usb_type_c_hoco/71356/","ссылка")</f>
      </c>
      <c r="E272" s="9"/>
      <c r="F272" s="9"/>
      <c r="G272" s="10"/>
    </row>
    <row r="273" spans="1:7" outlineLevel="4" customHeight="1">
      <c r="A273" s="14" t="s">
        <v>754</v>
      </c>
      <c r="B273" t="s">
        <v>755</v>
      </c>
      <c r="C273" t="s">
        <v>756</v>
      </c>
      <c r="D273" s="8">
        <f>HYPERLINK("https://access-nsk.mobi/catalog/kabel_usb_type_c_hoco/44267/","ссылка")</f>
      </c>
      <c r="E273" s="9"/>
      <c r="F273" s="9"/>
      <c r="G273" s="10"/>
    </row>
    <row r="274" spans="1:7" outlineLevel="4" customHeight="1">
      <c r="A274" s="14" t="s">
        <v>757</v>
      </c>
      <c r="B274" t="s">
        <v>758</v>
      </c>
      <c r="C274" t="s">
        <v>759</v>
      </c>
      <c r="D274" s="8">
        <f>HYPERLINK("https://access-nsk.mobi/catalog/kabel_usb_type_c_hoco/44277/","ссылка")</f>
      </c>
      <c r="E274" s="9"/>
      <c r="F274" s="9"/>
      <c r="G274" s="10"/>
    </row>
    <row r="275" spans="1:7" outlineLevel="4" customHeight="1">
      <c r="A275" s="14" t="s">
        <v>760</v>
      </c>
      <c r="B275" t="s">
        <v>761</v>
      </c>
      <c r="C275" t="s">
        <v>762</v>
      </c>
      <c r="D275" s="8">
        <f>HYPERLINK("https://access-nsk.mobi/catalog/kabel_usb_type_c_hoco/44276/","ссылка")</f>
      </c>
      <c r="E275" s="9"/>
      <c r="F275" s="9"/>
      <c r="G275" s="10"/>
    </row>
    <row r="276" spans="1:7" outlineLevel="4" customHeight="1">
      <c r="A276" s="14" t="s">
        <v>763</v>
      </c>
      <c r="B276" t="s">
        <v>764</v>
      </c>
      <c r="C276" t="s">
        <v>765</v>
      </c>
      <c r="D276" s="8">
        <f>HYPERLINK("https://access-nsk.mobi/catalog/kabel_usb_type_c_hoco/22262/","ссылка")</f>
      </c>
      <c r="E276" s="9"/>
      <c r="F276" s="9"/>
      <c r="G276" s="10"/>
    </row>
    <row r="277" spans="1:7" outlineLevel="4" customHeight="1">
      <c r="A277" s="14" t="s">
        <v>766</v>
      </c>
      <c r="B277" t="s">
        <v>767</v>
      </c>
      <c r="C277" t="s">
        <v>768</v>
      </c>
      <c r="D277" s="8">
        <f>HYPERLINK("https://access-nsk.mobi/catalog/kabel_usb_type_c_hoco/22259/","ссылка")</f>
      </c>
      <c r="E277" s="9"/>
      <c r="F277" s="9"/>
      <c r="G277" s="10"/>
    </row>
    <row r="278" spans="1:7" outlineLevel="4" customHeight="1">
      <c r="A278" s="14" t="s">
        <v>769</v>
      </c>
      <c r="B278" t="s">
        <v>770</v>
      </c>
      <c r="C278" t="s">
        <v>771</v>
      </c>
      <c r="D278" s="8">
        <f>HYPERLINK("https://access-nsk.mobi/catalog/kabel_usb_type_c_hoco/48552/","ссылка")</f>
      </c>
      <c r="E278" s="9"/>
      <c r="F278" s="9"/>
      <c r="G278" s="10"/>
    </row>
    <row r="279" spans="1:7" outlineLevel="4" customHeight="1">
      <c r="A279" s="14" t="s">
        <v>772</v>
      </c>
      <c r="B279" t="s">
        <v>773</v>
      </c>
      <c r="C279" t="s">
        <v>774</v>
      </c>
      <c r="D279" s="8">
        <f>HYPERLINK("https://access-nsk.mobi/catalog/kabel_usb_type_c_hoco/22260/","ссылка")</f>
      </c>
      <c r="E279" s="9"/>
      <c r="F279" s="9"/>
      <c r="G279" s="10"/>
    </row>
    <row r="280" spans="1:7" outlineLevel="4" customHeight="1">
      <c r="A280" s="14" t="s">
        <v>775</v>
      </c>
      <c r="B280" t="s">
        <v>776</v>
      </c>
      <c r="C280" t="s">
        <v>777</v>
      </c>
      <c r="D280" s="8">
        <f>HYPERLINK("https://access-nsk.mobi/catalog/kabel_usb_type_c_hoco/44275/","ссылка")</f>
      </c>
      <c r="E280" s="9"/>
      <c r="F280" s="9"/>
      <c r="G280" s="10"/>
    </row>
    <row r="281" spans="1:7" outlineLevel="4" customHeight="1">
      <c r="A281" s="14" t="s">
        <v>778</v>
      </c>
      <c r="B281" t="s">
        <v>779</v>
      </c>
      <c r="C281" t="s">
        <v>780</v>
      </c>
      <c r="D281" s="8">
        <f>HYPERLINK("https://access-nsk.mobi/catalog/kabel_usb_type_c_hoco/44274/","ссылка")</f>
      </c>
      <c r="E281" s="9"/>
      <c r="F281" s="9"/>
      <c r="G281" s="10"/>
    </row>
    <row r="282" spans="1:7" outlineLevel="4" customHeight="1">
      <c r="A282" s="14" t="s">
        <v>781</v>
      </c>
      <c r="B282" t="s">
        <v>782</v>
      </c>
      <c r="C282" t="s">
        <v>783</v>
      </c>
      <c r="D282" s="8">
        <f>HYPERLINK("https://access-nsk.mobi/catalog/kabel_usb_type_c_hoco/23663/","ссылка")</f>
      </c>
      <c r="E282" s="9"/>
      <c r="F282" s="9"/>
      <c r="G282" s="10"/>
    </row>
    <row r="283" spans="1:7" outlineLevel="4" customHeight="1">
      <c r="A283" s="14" t="s">
        <v>784</v>
      </c>
      <c r="B283" t="s">
        <v>785</v>
      </c>
      <c r="C283" t="s">
        <v>786</v>
      </c>
      <c r="D283" s="8">
        <f>HYPERLINK("https://access-nsk.mobi/catalog/kabel_usb_type_c_hoco/34846/","ссылка")</f>
      </c>
      <c r="E283" s="9"/>
      <c r="F283" s="9"/>
      <c r="G283" s="10"/>
    </row>
    <row r="284" spans="1:7" outlineLevel="4" customHeight="1">
      <c r="A284" s="14" t="s">
        <v>787</v>
      </c>
      <c r="B284" t="s">
        <v>788</v>
      </c>
      <c r="C284" t="s">
        <v>789</v>
      </c>
      <c r="D284" s="8">
        <f>HYPERLINK("https://access-nsk.mobi/catalog/kabel_usb_type_c_hoco/23661/","ссылка")</f>
      </c>
      <c r="E284" s="9"/>
      <c r="F284" s="9"/>
      <c r="G284" s="10"/>
    </row>
    <row r="285" spans="1:7" outlineLevel="4" customHeight="1">
      <c r="A285" s="14" t="s">
        <v>790</v>
      </c>
      <c r="B285" t="s">
        <v>791</v>
      </c>
      <c r="C285" t="s">
        <v>792</v>
      </c>
      <c r="D285" s="8">
        <f>HYPERLINK("https://access-nsk.mobi/catalog/kabel_usb_type_c_hoco/44294/","ссылка")</f>
      </c>
      <c r="E285" s="9"/>
      <c r="F285" s="9"/>
      <c r="G285" s="10"/>
    </row>
    <row r="286" spans="1:7" outlineLevel="4" customHeight="1">
      <c r="A286" s="14" t="s">
        <v>793</v>
      </c>
      <c r="B286" t="s">
        <v>794</v>
      </c>
      <c r="C286" t="s">
        <v>795</v>
      </c>
      <c r="D286" s="8">
        <f>HYPERLINK("https://access-nsk.mobi/catalog/kabel_usb_type_c_hoco/44293/","ссылка")</f>
      </c>
      <c r="E286" s="9"/>
      <c r="F286" s="9"/>
      <c r="G286" s="10"/>
    </row>
    <row r="287" spans="1:7" outlineLevel="4" customHeight="1">
      <c r="A287" s="14" t="s">
        <v>796</v>
      </c>
      <c r="B287" t="s">
        <v>797</v>
      </c>
      <c r="C287" t="s">
        <v>798</v>
      </c>
      <c r="D287" s="8">
        <f>HYPERLINK("https://access-nsk.mobi/catalog/kabel_usb_type_c_hoco/59907/","ссылка")</f>
      </c>
      <c r="E287" s="9"/>
      <c r="F287" s="9"/>
      <c r="G287" s="10"/>
    </row>
    <row r="288" spans="1:7" outlineLevel="4" customHeight="1">
      <c r="A288" s="14" t="s">
        <v>799</v>
      </c>
      <c r="B288" t="s">
        <v>800</v>
      </c>
      <c r="C288" t="s">
        <v>801</v>
      </c>
      <c r="D288" s="8">
        <f>HYPERLINK("https://access-nsk.mobi/catalog/kabel_usb_type_c_hoco/59905/","ссылка")</f>
      </c>
      <c r="E288" s="9"/>
      <c r="F288" s="9"/>
      <c r="G288" s="10"/>
    </row>
    <row r="289" spans="1:7" outlineLevel="4" customHeight="1">
      <c r="A289" s="14" t="s">
        <v>802</v>
      </c>
      <c r="B289" t="s">
        <v>803</v>
      </c>
      <c r="C289" t="s">
        <v>804</v>
      </c>
      <c r="D289" s="8">
        <f>HYPERLINK("https://access-nsk.mobi/catalog/kabel_usb_type_c_hoco/43116/","ссылка")</f>
      </c>
      <c r="E289" s="9"/>
      <c r="F289" s="9"/>
      <c r="G289" s="10"/>
    </row>
    <row r="290" spans="1:7" outlineLevel="4" customHeight="1">
      <c r="A290" s="14" t="s">
        <v>805</v>
      </c>
      <c r="B290" t="s">
        <v>806</v>
      </c>
      <c r="C290" t="s">
        <v>807</v>
      </c>
      <c r="D290" s="8">
        <f>HYPERLINK("https://access-nsk.mobi/catalog/kabel_usb_type_c_hoco/43115/","ссылка")</f>
      </c>
      <c r="E290" s="9"/>
      <c r="F290" s="9"/>
      <c r="G290" s="10"/>
    </row>
    <row r="291" spans="1:7" outlineLevel="4" customHeight="1">
      <c r="A291" s="14" t="s">
        <v>808</v>
      </c>
      <c r="B291" t="s">
        <v>809</v>
      </c>
      <c r="C291" t="s">
        <v>810</v>
      </c>
      <c r="D291" s="8">
        <f>HYPERLINK("https://access-nsk.mobi/catalog/kabel_usb_type_c_hoco/43113/","ссылка")</f>
      </c>
      <c r="E291" s="9"/>
      <c r="F291" s="9"/>
      <c r="G291" s="10"/>
    </row>
    <row r="292" spans="1:7" outlineLevel="4" customHeight="1">
      <c r="A292" s="14" t="s">
        <v>811</v>
      </c>
      <c r="B292" t="s">
        <v>812</v>
      </c>
      <c r="C292" t="s">
        <v>813</v>
      </c>
      <c r="D292" s="8">
        <f>HYPERLINK("https://access-nsk.mobi/catalog/kabel_usb_type_c_hoco/60909/","ссылка")</f>
      </c>
      <c r="E292" s="9"/>
      <c r="F292" s="9"/>
      <c r="G292" s="10"/>
    </row>
    <row r="293" spans="1:7" outlineLevel="4" customHeight="1">
      <c r="A293" s="14" t="s">
        <v>814</v>
      </c>
      <c r="B293" t="s">
        <v>815</v>
      </c>
      <c r="C293" t="s">
        <v>816</v>
      </c>
      <c r="D293" s="8">
        <f>HYPERLINK("https://access-nsk.mobi/catalog/kabel_usb_type_c_hoco/60190/","ссылка")</f>
      </c>
      <c r="E293" s="9"/>
      <c r="F293" s="9"/>
      <c r="G293" s="10"/>
    </row>
    <row r="294" spans="1:7" outlineLevel="4" customHeight="1">
      <c r="A294" s="14" t="s">
        <v>817</v>
      </c>
      <c r="B294" t="s">
        <v>818</v>
      </c>
      <c r="C294" t="s">
        <v>819</v>
      </c>
      <c r="D294" s="8">
        <f>HYPERLINK("https://access-nsk.mobi/catalog/kabel_usb_type_c_hoco/44262/","ссылка")</f>
      </c>
      <c r="E294" s="9"/>
      <c r="F294" s="9"/>
      <c r="G294" s="10"/>
    </row>
    <row r="295" spans="1:7" outlineLevel="4" customHeight="1">
      <c r="A295" s="14" t="s">
        <v>820</v>
      </c>
      <c r="B295" t="s">
        <v>821</v>
      </c>
      <c r="C295" t="s">
        <v>822</v>
      </c>
      <c r="D295" s="8">
        <f>HYPERLINK("https://access-nsk.mobi/catalog/kabel_usb_type_c_hoco/49856/","ссылка")</f>
      </c>
      <c r="E295" s="9"/>
      <c r="F295" s="9"/>
      <c r="G295" s="10"/>
    </row>
    <row r="296" spans="1:7" outlineLevel="4" customHeight="1">
      <c r="A296" s="14" t="s">
        <v>823</v>
      </c>
      <c r="B296" t="s">
        <v>824</v>
      </c>
      <c r="C296" t="s">
        <v>825</v>
      </c>
      <c r="D296" s="8">
        <f>HYPERLINK("https://access-nsk.mobi/catalog/kabel_usb_type_c_hoco/49090/","ссылка")</f>
      </c>
      <c r="E296" s="9"/>
      <c r="F296" s="9"/>
      <c r="G296" s="10"/>
    </row>
    <row r="297" spans="1:7" outlineLevel="4" customHeight="1">
      <c r="A297" s="14" t="s">
        <v>826</v>
      </c>
      <c r="B297" t="s">
        <v>827</v>
      </c>
      <c r="C297" t="s">
        <v>828</v>
      </c>
      <c r="D297" s="8">
        <f>HYPERLINK("https://access-nsk.mobi/catalog/kabel_usb_type_c_hoco/59884/","ссылка")</f>
      </c>
      <c r="E297" s="9"/>
      <c r="F297" s="9"/>
      <c r="G297" s="10"/>
    </row>
    <row r="298" spans="1:7" outlineLevel="4" customHeight="1">
      <c r="A298" s="14" t="s">
        <v>829</v>
      </c>
      <c r="B298" t="s">
        <v>830</v>
      </c>
      <c r="C298" t="s">
        <v>831</v>
      </c>
      <c r="D298" s="8">
        <f>HYPERLINK("https://access-nsk.mobi/catalog/kabel_usb_type_c_hoco/59836/","ссылка")</f>
      </c>
      <c r="E298" s="9"/>
      <c r="F298" s="9"/>
      <c r="G298" s="10"/>
    </row>
    <row r="299" spans="1:7" outlineLevel="4" customHeight="1">
      <c r="A299" s="14" t="s">
        <v>832</v>
      </c>
      <c r="B299" t="s">
        <v>833</v>
      </c>
      <c r="C299" t="s">
        <v>834</v>
      </c>
      <c r="D299" s="8">
        <f>HYPERLINK("https://access-nsk.mobi/catalog/kabel_usb_type_c_hoco/52977/","ссылка")</f>
      </c>
      <c r="E299" s="9"/>
      <c r="F299" s="9"/>
      <c r="G299" s="10"/>
    </row>
    <row r="300" spans="1:7" outlineLevel="4" customHeight="1">
      <c r="A300" s="14" t="s">
        <v>835</v>
      </c>
      <c r="B300" t="s">
        <v>836</v>
      </c>
      <c r="C300" t="s">
        <v>837</v>
      </c>
      <c r="D300" s="8">
        <f>HYPERLINK("https://access-nsk.mobi/catalog/kabel_usb_type_c_hoco/53971/","ссылка")</f>
      </c>
      <c r="E300" s="9"/>
      <c r="F300" s="9"/>
      <c r="G300" s="10"/>
    </row>
    <row r="301" spans="1:7" outlineLevel="4" customHeight="1">
      <c r="A301" s="14" t="s">
        <v>838</v>
      </c>
      <c r="B301" t="s">
        <v>839</v>
      </c>
      <c r="C301" t="s">
        <v>840</v>
      </c>
      <c r="D301" s="8">
        <f>HYPERLINK("https://access-nsk.mobi/catalog/kabel_usb_type_c_hoco/59859/","ссылка")</f>
      </c>
      <c r="E301" s="9"/>
      <c r="F301" s="9"/>
      <c r="G301" s="10"/>
    </row>
    <row r="302" spans="1:7" outlineLevel="4" customHeight="1">
      <c r="A302" s="14" t="s">
        <v>841</v>
      </c>
      <c r="B302" t="s">
        <v>842</v>
      </c>
      <c r="C302" t="s">
        <v>843</v>
      </c>
      <c r="D302" s="8">
        <f>HYPERLINK("https://access-nsk.mobi/catalog/kabel_usb_type_c_hoco/60249/","ссылка")</f>
      </c>
      <c r="E302" s="9"/>
      <c r="F302" s="9"/>
      <c r="G302" s="10"/>
    </row>
    <row r="303" spans="1:7" outlineLevel="4" customHeight="1">
      <c r="A303" s="14" t="s">
        <v>844</v>
      </c>
      <c r="B303" t="s">
        <v>845</v>
      </c>
      <c r="C303" t="s">
        <v>846</v>
      </c>
      <c r="D303" s="8">
        <f>HYPERLINK("https://access-nsk.mobi/catalog/kabel_usb_type_c_hoco/60257/","ссылка")</f>
      </c>
      <c r="E303" s="9"/>
      <c r="F303" s="9"/>
      <c r="G303" s="10"/>
    </row>
    <row r="304" spans="1:7" outlineLevel="4" customHeight="1">
      <c r="A304" s="14" t="s">
        <v>847</v>
      </c>
      <c r="B304" t="s">
        <v>848</v>
      </c>
      <c r="C304" t="s">
        <v>849</v>
      </c>
      <c r="D304" s="8">
        <f>HYPERLINK("https://access-nsk.mobi/catalog/kabel_usb_type_c_hoco/59917/","ссылка")</f>
      </c>
      <c r="E304" s="9"/>
      <c r="F304" s="9"/>
      <c r="G304" s="10"/>
    </row>
    <row r="305" spans="1:7" outlineLevel="4" customHeight="1">
      <c r="A305" s="14" t="s">
        <v>850</v>
      </c>
      <c r="B305" t="s">
        <v>851</v>
      </c>
      <c r="C305" t="s">
        <v>852</v>
      </c>
      <c r="D305" s="8">
        <f>HYPERLINK("https://access-nsk.mobi/catalog/kabel_usb_type_c_hoco/59916/","ссылка")</f>
      </c>
      <c r="E305" s="9"/>
      <c r="F305" s="9"/>
      <c r="G305" s="10"/>
    </row>
    <row r="306" spans="1:7" outlineLevel="4" customHeight="1">
      <c r="A306" s="14" t="s">
        <v>853</v>
      </c>
      <c r="B306" t="s">
        <v>854</v>
      </c>
      <c r="C306" t="s">
        <v>855</v>
      </c>
      <c r="D306" s="8">
        <f>HYPERLINK("https://access-nsk.mobi/catalog/kabel_usb_type_c_hoco/23675/","ссылка")</f>
      </c>
      <c r="E306" s="9"/>
      <c r="F306" s="9"/>
      <c r="G306" s="10"/>
    </row>
    <row r="307" spans="1:7" outlineLevel="4" customHeight="1">
      <c r="A307" s="14" t="s">
        <v>856</v>
      </c>
      <c r="B307" t="s">
        <v>857</v>
      </c>
      <c r="C307" t="s">
        <v>858</v>
      </c>
      <c r="D307" s="8">
        <f>HYPERLINK("https://access-nsk.mobi/catalog/kabel_usb_type_c_hoco/44279/","ссылка")</f>
      </c>
      <c r="E307" s="9"/>
      <c r="F307" s="9"/>
      <c r="G307" s="10"/>
    </row>
    <row r="308" spans="1:7" outlineLevel="4" customHeight="1">
      <c r="A308" s="14" t="s">
        <v>859</v>
      </c>
      <c r="B308" t="s">
        <v>860</v>
      </c>
      <c r="C308" t="s">
        <v>861</v>
      </c>
      <c r="D308" s="8">
        <f>HYPERLINK("https://access-nsk.mobi/catalog/kabel_usb_type_c_hoco/77632/","ссылка")</f>
      </c>
      <c r="E308" s="9"/>
      <c r="F308" s="9"/>
      <c r="G308" s="10"/>
    </row>
    <row r="309" spans="1:7" outlineLevel="4" customHeight="1">
      <c r="A309" s="14" t="s">
        <v>862</v>
      </c>
      <c r="B309" t="s">
        <v>863</v>
      </c>
      <c r="C309" t="s">
        <v>864</v>
      </c>
      <c r="D309" s="8">
        <f>HYPERLINK("https://access-nsk.mobi/catalog/kabel_usb_type_c_hoco/78778/","ссылка")</f>
      </c>
      <c r="E309" s="9"/>
      <c r="F309" s="9"/>
      <c r="G309" s="10"/>
    </row>
    <row r="310" spans="1:7" outlineLevel="4" customHeight="1">
      <c r="A310" s="14" t="s">
        <v>865</v>
      </c>
      <c r="B310" t="s">
        <v>866</v>
      </c>
      <c r="C310" t="s">
        <v>867</v>
      </c>
      <c r="D310" s="8">
        <f>HYPERLINK("https://access-nsk.mobi/catalog/kabel_usb_type_c_hoco/77927/","ссылка")</f>
      </c>
      <c r="E310" s="9"/>
      <c r="F310" s="9"/>
      <c r="G310" s="10"/>
    </row>
    <row r="311" spans="1:7" outlineLevel="4" customHeight="1">
      <c r="A311" s="14" t="s">
        <v>868</v>
      </c>
      <c r="B311" t="s">
        <v>869</v>
      </c>
      <c r="C311" t="s">
        <v>870</v>
      </c>
      <c r="D311" s="8">
        <f>HYPERLINK("https://access-nsk.mobi/catalog/kabel_usb_type_c_hoco/77926/","ссылка")</f>
      </c>
      <c r="E311" s="9"/>
      <c r="F311" s="9"/>
      <c r="G311" s="10"/>
    </row>
    <row r="312" spans="1:7" s="3" customFormat="1" customHeight="1">
      <c r="A312" s="5" t="s">
        <v>871</v>
      </c>
      <c r="B312" s="5"/>
      <c r="C312" s="5"/>
      <c r="D312" s="5"/>
      <c r="E312" s="5"/>
      <c r="F312" s="5"/>
      <c r="G312" s="5"/>
    </row>
    <row r="313" spans="1:7" s="3" customFormat="1" outlineLevel="1" customHeight="1">
      <c r="A313" s="6" t="s">
        <v>872</v>
      </c>
      <c r="B313" s="6"/>
      <c r="C313" s="6"/>
      <c r="D313" s="6"/>
      <c r="E313" s="6"/>
      <c r="F313" s="6"/>
      <c r="G313" s="6"/>
    </row>
    <row r="314" spans="1:7" outlineLevel="2" customHeight="1">
      <c r="A314" s="7" t="s">
        <v>873</v>
      </c>
      <c r="B314" t="s">
        <v>874</v>
      </c>
      <c r="C314" t="s">
        <v>875</v>
      </c>
      <c r="D314" s="8">
        <f>HYPERLINK("https://access-nsk.mobi/catalog/azu_s_usb_vykhodom/37489/","ссылка")</f>
      </c>
      <c r="E314" s="9"/>
      <c r="F314" s="9"/>
      <c r="G314" s="10"/>
    </row>
    <row r="315" spans="1:7" s="3" customFormat="1" outlineLevel="2" customHeight="1">
      <c r="A315" s="11" t="s">
        <v>876</v>
      </c>
      <c r="B315" s="11"/>
      <c r="C315" s="11"/>
      <c r="D315" s="11"/>
      <c r="E315" s="11"/>
      <c r="F315" s="11"/>
      <c r="G315" s="11"/>
    </row>
    <row r="316" spans="1:7" outlineLevel="3" customHeight="1">
      <c r="A316" s="12" t="s">
        <v>877</v>
      </c>
      <c r="B316" t="s">
        <v>878</v>
      </c>
      <c r="C316" t="s">
        <v>879</v>
      </c>
      <c r="D316" s="8">
        <f>HYPERLINK("https://access-nsk.mobi/catalog/azu_hoco/36912/","ссылка")</f>
      </c>
      <c r="E316" s="9"/>
      <c r="F316" s="9"/>
      <c r="G316" s="10"/>
    </row>
    <row r="317" spans="1:7" outlineLevel="3" customHeight="1">
      <c r="A317" s="12" t="s">
        <v>880</v>
      </c>
      <c r="B317" t="s">
        <v>881</v>
      </c>
      <c r="C317" t="s">
        <v>882</v>
      </c>
      <c r="D317" s="8">
        <f>HYPERLINK("https://access-nsk.mobi/catalog/azu_hoco/20848/","ссылка")</f>
      </c>
      <c r="E317" s="9"/>
      <c r="F317" s="9"/>
      <c r="G317" s="10"/>
    </row>
    <row r="318" spans="1:7" outlineLevel="3" customHeight="1">
      <c r="A318" s="12" t="s">
        <v>883</v>
      </c>
      <c r="B318" t="s">
        <v>884</v>
      </c>
      <c r="C318" t="s">
        <v>885</v>
      </c>
      <c r="D318" s="8">
        <f>HYPERLINK("https://access-nsk.mobi/catalog/azu_hoco/37904/","ссылка")</f>
      </c>
      <c r="E318" s="9"/>
      <c r="F318" s="9"/>
      <c r="G318" s="10"/>
    </row>
    <row r="319" spans="1:7" outlineLevel="3" customHeight="1">
      <c r="A319" s="12" t="s">
        <v>886</v>
      </c>
      <c r="B319" t="s">
        <v>887</v>
      </c>
      <c r="C319" t="s">
        <v>888</v>
      </c>
      <c r="D319" s="8">
        <f>HYPERLINK("https://access-nsk.mobi/catalog/azu_hoco/45219/","ссылка")</f>
      </c>
      <c r="E319" s="9"/>
      <c r="F319" s="9"/>
      <c r="G319" s="10"/>
    </row>
    <row r="320" spans="1:7" outlineLevel="3" customHeight="1">
      <c r="A320" s="12" t="s">
        <v>889</v>
      </c>
      <c r="B320" t="s">
        <v>890</v>
      </c>
      <c r="C320" t="s">
        <v>891</v>
      </c>
      <c r="D320" s="8">
        <f>HYPERLINK("https://access-nsk.mobi/catalog/azu_hoco/45218/","ссылка")</f>
      </c>
      <c r="E320" s="9"/>
      <c r="F320" s="9"/>
      <c r="G320" s="10"/>
    </row>
    <row r="321" spans="1:7" outlineLevel="3" customHeight="1">
      <c r="A321" s="12" t="s">
        <v>892</v>
      </c>
      <c r="B321" t="s">
        <v>893</v>
      </c>
      <c r="C321" t="s">
        <v>894</v>
      </c>
      <c r="D321" s="8">
        <f>HYPERLINK("https://access-nsk.mobi/catalog/azu_hoco/43201/","ссылка")</f>
      </c>
      <c r="E321" s="9"/>
      <c r="F321" s="9"/>
      <c r="G321" s="10"/>
    </row>
    <row r="322" spans="1:7" outlineLevel="3" customHeight="1">
      <c r="A322" s="12" t="s">
        <v>895</v>
      </c>
      <c r="B322" t="s">
        <v>896</v>
      </c>
      <c r="C322" t="s">
        <v>897</v>
      </c>
      <c r="D322" s="8">
        <f>HYPERLINK("https://access-nsk.mobi/catalog/azu_hoco/43104/","ссылка")</f>
      </c>
      <c r="E322" s="9"/>
      <c r="F322" s="9"/>
      <c r="G322" s="10"/>
    </row>
    <row r="323" spans="1:7" outlineLevel="3" customHeight="1">
      <c r="A323" s="12" t="s">
        <v>898</v>
      </c>
      <c r="B323" t="s">
        <v>899</v>
      </c>
      <c r="C323" t="s">
        <v>900</v>
      </c>
      <c r="D323" s="8">
        <f>HYPERLINK("https://access-nsk.mobi/catalog/azu_hoco/43105/","ссылка")</f>
      </c>
      <c r="E323" s="9"/>
      <c r="F323" s="9"/>
      <c r="G323" s="10"/>
    </row>
    <row r="324" spans="1:7" outlineLevel="3" customHeight="1">
      <c r="A324" s="12" t="s">
        <v>901</v>
      </c>
      <c r="B324" t="s">
        <v>902</v>
      </c>
      <c r="C324" t="s">
        <v>903</v>
      </c>
      <c r="D324" s="8">
        <f>HYPERLINK("https://access-nsk.mobi/catalog/azu_hoco/60912/","ссылка")</f>
      </c>
      <c r="E324" s="9"/>
      <c r="F324" s="9"/>
      <c r="G324" s="10"/>
    </row>
    <row r="325" spans="1:7" outlineLevel="3" customHeight="1">
      <c r="A325" s="12" t="s">
        <v>904</v>
      </c>
      <c r="B325" t="s">
        <v>905</v>
      </c>
      <c r="C325" t="s">
        <v>906</v>
      </c>
      <c r="D325" s="8">
        <f>HYPERLINK("https://access-nsk.mobi/catalog/azu_hoco/53005/","ссылка")</f>
      </c>
      <c r="E325" s="9"/>
      <c r="F325" s="9"/>
      <c r="G325" s="10"/>
    </row>
    <row r="326" spans="1:7" outlineLevel="3" customHeight="1">
      <c r="A326" s="12" t="s">
        <v>907</v>
      </c>
      <c r="B326" t="s">
        <v>908</v>
      </c>
      <c r="C326" t="s">
        <v>909</v>
      </c>
      <c r="D326" s="8">
        <f>HYPERLINK("https://access-nsk.mobi/catalog/azu_hoco/44325/","ссылка")</f>
      </c>
      <c r="E326" s="9"/>
      <c r="F326" s="9"/>
      <c r="G326" s="10"/>
    </row>
    <row r="327" spans="1:7" outlineLevel="3" customHeight="1">
      <c r="A327" s="12" t="s">
        <v>910</v>
      </c>
      <c r="B327" t="s">
        <v>911</v>
      </c>
      <c r="C327" t="s">
        <v>912</v>
      </c>
      <c r="D327" s="8">
        <f>HYPERLINK("https://access-nsk.mobi/catalog/azu_hoco/43065/","ссылка")</f>
      </c>
      <c r="E327" s="9"/>
      <c r="F327" s="9"/>
      <c r="G327" s="10"/>
    </row>
    <row r="328" spans="1:7" outlineLevel="3" customHeight="1">
      <c r="A328" s="12" t="s">
        <v>913</v>
      </c>
      <c r="B328" t="s">
        <v>914</v>
      </c>
      <c r="C328" t="s">
        <v>915</v>
      </c>
      <c r="D328" s="8">
        <f>HYPERLINK("https://access-nsk.mobi/catalog/azu_hoco/56295/","ссылка")</f>
      </c>
      <c r="E328" s="9"/>
      <c r="F328" s="9"/>
      <c r="G328" s="10"/>
    </row>
    <row r="329" spans="1:7" outlineLevel="3" customHeight="1">
      <c r="A329" s="12" t="s">
        <v>916</v>
      </c>
      <c r="B329" t="s">
        <v>917</v>
      </c>
      <c r="C329" t="s">
        <v>918</v>
      </c>
      <c r="D329" s="8">
        <f>HYPERLINK("https://access-nsk.mobi/catalog/azu_hoco/56298/","ссылка")</f>
      </c>
      <c r="E329" s="9"/>
      <c r="F329" s="9"/>
      <c r="G329" s="10"/>
    </row>
    <row r="330" spans="1:7" outlineLevel="3" customHeight="1">
      <c r="A330" s="12" t="s">
        <v>919</v>
      </c>
      <c r="B330" t="s">
        <v>920</v>
      </c>
      <c r="C330" t="s">
        <v>921</v>
      </c>
      <c r="D330" s="8">
        <f>HYPERLINK("https://access-nsk.mobi/catalog/azu_hoco/59946/","ссылка")</f>
      </c>
      <c r="E330" s="9"/>
      <c r="F330" s="9"/>
      <c r="G330" s="10"/>
    </row>
    <row r="331" spans="1:7" outlineLevel="3" customHeight="1">
      <c r="A331" s="12" t="s">
        <v>922</v>
      </c>
      <c r="B331" t="s">
        <v>923</v>
      </c>
      <c r="C331" t="s">
        <v>924</v>
      </c>
      <c r="D331" s="8">
        <f>HYPERLINK("https://access-nsk.mobi/catalog/azu_hoco/56296/","ссылка")</f>
      </c>
      <c r="E331" s="9"/>
      <c r="F331" s="9"/>
      <c r="G331" s="10"/>
    </row>
    <row r="332" spans="1:7" outlineLevel="3" customHeight="1">
      <c r="A332" s="12" t="s">
        <v>925</v>
      </c>
      <c r="B332" t="s">
        <v>926</v>
      </c>
      <c r="C332" t="s">
        <v>927</v>
      </c>
      <c r="D332" s="8">
        <f>HYPERLINK("https://access-nsk.mobi/catalog/azu_hoco/64986/","ссылка")</f>
      </c>
      <c r="E332" s="9"/>
      <c r="F332" s="9"/>
      <c r="G332" s="10"/>
    </row>
    <row r="333" spans="1:7" outlineLevel="3" customHeight="1">
      <c r="A333" s="12" t="s">
        <v>928</v>
      </c>
      <c r="B333" t="s">
        <v>929</v>
      </c>
      <c r="C333" t="s">
        <v>930</v>
      </c>
      <c r="D333" s="8">
        <f>HYPERLINK("https://access-nsk.mobi/catalog/azu_hoco/65378/","ссылка")</f>
      </c>
      <c r="E333" s="9"/>
      <c r="F333" s="9"/>
      <c r="G333" s="10"/>
    </row>
    <row r="334" spans="1:7" outlineLevel="3" customHeight="1">
      <c r="A334" s="12" t="s">
        <v>931</v>
      </c>
      <c r="B334" t="s">
        <v>932</v>
      </c>
      <c r="C334" t="s">
        <v>933</v>
      </c>
      <c r="D334" s="8">
        <f>HYPERLINK("https://access-nsk.mobi/catalog/azu_hoco/68121/","ссылка")</f>
      </c>
      <c r="E334" s="9"/>
      <c r="F334" s="9"/>
      <c r="G334" s="10"/>
    </row>
    <row r="335" spans="1:7" outlineLevel="3" customHeight="1">
      <c r="A335" s="12" t="s">
        <v>934</v>
      </c>
      <c r="B335" t="s">
        <v>935</v>
      </c>
      <c r="C335" t="s">
        <v>936</v>
      </c>
      <c r="D335" s="8">
        <f>HYPERLINK("https://access-nsk.mobi/catalog/azu_hoco/71391/","ссылка")</f>
      </c>
      <c r="E335" s="9"/>
      <c r="F335" s="9"/>
      <c r="G335" s="10"/>
    </row>
    <row r="336" spans="1:7" outlineLevel="3" customHeight="1">
      <c r="A336" s="12" t="s">
        <v>937</v>
      </c>
      <c r="B336" t="s">
        <v>938</v>
      </c>
      <c r="C336" t="s">
        <v>939</v>
      </c>
      <c r="D336" s="8">
        <f>HYPERLINK("https://access-nsk.mobi/catalog/azu_hoco/72844/","ссылка")</f>
      </c>
      <c r="E336" s="9"/>
      <c r="F336" s="9"/>
      <c r="G336" s="10"/>
    </row>
    <row r="337" spans="1:7" outlineLevel="3" customHeight="1">
      <c r="A337" s="12" t="s">
        <v>940</v>
      </c>
      <c r="B337" t="s">
        <v>941</v>
      </c>
      <c r="C337" t="s">
        <v>942</v>
      </c>
      <c r="D337" s="8">
        <f>HYPERLINK("https://access-nsk.mobi/catalog/azu_hoco/71392/","ссылка")</f>
      </c>
      <c r="E337" s="9"/>
      <c r="F337" s="9"/>
      <c r="G337" s="10"/>
    </row>
    <row r="338" spans="1:7" outlineLevel="3" customHeight="1">
      <c r="A338" s="12" t="s">
        <v>943</v>
      </c>
      <c r="B338" t="s">
        <v>944</v>
      </c>
      <c r="C338" t="s">
        <v>945</v>
      </c>
      <c r="D338" s="8">
        <f>HYPERLINK("https://access-nsk.mobi/catalog/azu_hoco/70831/","ссылка")</f>
      </c>
      <c r="E338" s="9"/>
      <c r="F338" s="9"/>
      <c r="G338" s="10"/>
    </row>
    <row r="339" spans="1:7" outlineLevel="3" customHeight="1">
      <c r="A339" s="12" t="s">
        <v>946</v>
      </c>
      <c r="B339" t="s">
        <v>947</v>
      </c>
      <c r="C339" t="s">
        <v>948</v>
      </c>
      <c r="D339" s="8">
        <f>HYPERLINK("https://access-nsk.mobi/catalog/azu_hoco/72856/","ссылка")</f>
      </c>
      <c r="E339" s="9"/>
      <c r="F339" s="9"/>
      <c r="G339" s="10"/>
    </row>
    <row r="340" spans="1:7" outlineLevel="3" customHeight="1">
      <c r="A340" s="12" t="s">
        <v>949</v>
      </c>
      <c r="B340" t="s">
        <v>950</v>
      </c>
      <c r="C340" t="s">
        <v>951</v>
      </c>
      <c r="D340" s="8">
        <f>HYPERLINK("https://access-nsk.mobi/catalog/azu_hoco/65133/","ссылка")</f>
      </c>
      <c r="E340" s="9"/>
      <c r="F340" s="9"/>
      <c r="G340" s="10"/>
    </row>
    <row r="341" spans="1:7" s="3" customFormat="1" outlineLevel="1" customHeight="1">
      <c r="A341" s="6" t="s">
        <v>952</v>
      </c>
      <c r="B341" s="6"/>
      <c r="C341" s="6"/>
      <c r="D341" s="6"/>
      <c r="E341" s="6"/>
      <c r="F341" s="6"/>
      <c r="G341" s="6"/>
    </row>
    <row r="342" spans="1:7" s="3" customFormat="1" outlineLevel="2" customHeight="1">
      <c r="A342" s="11" t="s">
        <v>953</v>
      </c>
      <c r="B342" s="11"/>
      <c r="C342" s="11"/>
      <c r="D342" s="11"/>
      <c r="E342" s="11"/>
      <c r="F342" s="11"/>
      <c r="G342" s="11"/>
    </row>
    <row r="343" spans="1:7" outlineLevel="3" customHeight="1">
      <c r="A343" s="12" t="s">
        <v>954</v>
      </c>
      <c r="B343" t="s">
        <v>955</v>
      </c>
      <c r="C343" t="s">
        <v>956</v>
      </c>
      <c r="D343" s="8">
        <f>HYPERLINK("https://access-nsk.mobi/catalog/chekhol_zaryadka_dlya_airpods_/60918/","ссылка")</f>
      </c>
      <c r="E343" s="9"/>
      <c r="F343" s="9"/>
      <c r="G343" s="10"/>
    </row>
    <row r="344" spans="1:7" outlineLevel="3" customHeight="1">
      <c r="A344" s="12" t="s">
        <v>957</v>
      </c>
      <c r="B344" t="s">
        <v>958</v>
      </c>
      <c r="C344" t="s">
        <v>959</v>
      </c>
      <c r="D344" s="8">
        <f>HYPERLINK("https://access-nsk.mobi/catalog/chekhol_zaryadka_dlya_airpods_/61277/","ссылка")</f>
      </c>
      <c r="E344" s="9"/>
      <c r="F344" s="9"/>
      <c r="G344" s="10"/>
    </row>
    <row r="345" spans="1:7" s="3" customFormat="1" outlineLevel="2" customHeight="1">
      <c r="A345" s="11" t="s">
        <v>960</v>
      </c>
      <c r="B345" s="11"/>
      <c r="C345" s="11"/>
      <c r="D345" s="11"/>
      <c r="E345" s="11"/>
      <c r="F345" s="11"/>
      <c r="G345" s="11"/>
    </row>
    <row r="346" spans="1:7" outlineLevel="3" customHeight="1">
      <c r="A346" s="12" t="s">
        <v>961</v>
      </c>
      <c r="B346" t="s">
        <v>962</v>
      </c>
      <c r="C346" t="s">
        <v>963</v>
      </c>
      <c r="D346" s="8">
        <f>HYPERLINK("https://access-nsk.mobi/catalog/besprovodnoe_zaryadnoe_ustroystvo/76030/","ссылка")</f>
      </c>
      <c r="E346" s="9"/>
      <c r="F346" s="9"/>
      <c r="G346" s="10"/>
    </row>
    <row r="347" spans="1:7" outlineLevel="3" customHeight="1">
      <c r="A347" s="12" t="s">
        <v>964</v>
      </c>
      <c r="B347" t="s">
        <v>965</v>
      </c>
      <c r="C347" t="s">
        <v>966</v>
      </c>
      <c r="D347" s="8">
        <f>HYPERLINK("https://access-nsk.mobi/catalog/besprovodnoe_zaryadnoe_ustroystvo/76502/","ссылка")</f>
      </c>
      <c r="E347" s="9"/>
      <c r="F347" s="9"/>
      <c r="G347" s="10"/>
    </row>
    <row r="348" spans="1:7" s="3" customFormat="1" outlineLevel="1" customHeight="1">
      <c r="A348" s="6" t="s">
        <v>967</v>
      </c>
      <c r="B348" s="6"/>
      <c r="C348" s="6"/>
      <c r="D348" s="6"/>
      <c r="E348" s="6"/>
      <c r="F348" s="6"/>
      <c r="G348" s="6"/>
    </row>
    <row r="349" spans="1:7" s="3" customFormat="1" outlineLevel="2" customHeight="1">
      <c r="A349" s="11" t="s">
        <v>968</v>
      </c>
      <c r="B349" s="11"/>
      <c r="C349" s="11"/>
      <c r="D349" s="11"/>
      <c r="E349" s="11"/>
      <c r="F349" s="11"/>
      <c r="G349" s="11"/>
    </row>
    <row r="350" spans="1:7" outlineLevel="3" customHeight="1">
      <c r="A350" s="12" t="s">
        <v>969</v>
      </c>
      <c r="B350" t="s">
        <v>970</v>
      </c>
      <c r="C350" t="s">
        <v>971</v>
      </c>
      <c r="D350" s="8">
        <f>HYPERLINK("https://access-nsk.mobi/catalog/szu_hoco/35402/","ссылка")</f>
      </c>
      <c r="E350" s="9"/>
      <c r="F350" s="9"/>
      <c r="G350" s="10"/>
    </row>
    <row r="351" spans="1:7" outlineLevel="3" customHeight="1">
      <c r="A351" s="12" t="s">
        <v>972</v>
      </c>
      <c r="B351" t="s">
        <v>973</v>
      </c>
      <c r="C351" t="s">
        <v>974</v>
      </c>
      <c r="D351" s="8">
        <f>HYPERLINK("https://access-nsk.mobi/catalog/szu_hoco/32373/","ссылка")</f>
      </c>
      <c r="E351" s="9"/>
      <c r="F351" s="9"/>
      <c r="G351" s="10"/>
    </row>
    <row r="352" spans="1:7" outlineLevel="3" customHeight="1">
      <c r="A352" s="12" t="s">
        <v>975</v>
      </c>
      <c r="B352" t="s">
        <v>976</v>
      </c>
      <c r="C352" t="s">
        <v>977</v>
      </c>
      <c r="D352" s="8">
        <f>HYPERLINK("https://access-nsk.mobi/catalog/szu_hoco/36916/","ссылка")</f>
      </c>
      <c r="E352" s="9"/>
      <c r="F352" s="9"/>
      <c r="G352" s="10"/>
    </row>
    <row r="353" spans="1:7" outlineLevel="3" customHeight="1">
      <c r="A353" s="12" t="s">
        <v>978</v>
      </c>
      <c r="B353" t="s">
        <v>979</v>
      </c>
      <c r="C353" t="s">
        <v>980</v>
      </c>
      <c r="D353" s="8">
        <f>HYPERLINK("https://access-nsk.mobi/catalog/szu_hoco/20851/","ссылка")</f>
      </c>
      <c r="E353" s="9"/>
      <c r="F353" s="9"/>
      <c r="G353" s="10"/>
    </row>
    <row r="354" spans="1:7" outlineLevel="3" customHeight="1">
      <c r="A354" s="12" t="s">
        <v>981</v>
      </c>
      <c r="B354" t="s">
        <v>982</v>
      </c>
      <c r="C354" t="s">
        <v>983</v>
      </c>
      <c r="D354" s="8">
        <f>HYPERLINK("https://access-nsk.mobi/catalog/szu_hoco/37710/","ссылка")</f>
      </c>
      <c r="E354" s="9"/>
      <c r="F354" s="9"/>
      <c r="G354" s="10"/>
    </row>
    <row r="355" spans="1:7" outlineLevel="3" customHeight="1">
      <c r="A355" s="12" t="s">
        <v>984</v>
      </c>
      <c r="B355" t="s">
        <v>985</v>
      </c>
      <c r="C355" t="s">
        <v>986</v>
      </c>
      <c r="D355" s="8">
        <f>HYPERLINK("https://access-nsk.mobi/catalog/szu_hoco/20850/","ссылка")</f>
      </c>
      <c r="E355" s="9"/>
      <c r="F355" s="9"/>
      <c r="G355" s="10"/>
    </row>
    <row r="356" spans="1:7" outlineLevel="3" customHeight="1">
      <c r="A356" s="12" t="s">
        <v>987</v>
      </c>
      <c r="B356" t="s">
        <v>988</v>
      </c>
      <c r="C356" t="s">
        <v>989</v>
      </c>
      <c r="D356" s="8">
        <f>HYPERLINK("https://access-nsk.mobi/catalog/szu_hoco/34415/","ссылка")</f>
      </c>
      <c r="E356" s="9"/>
      <c r="F356" s="9"/>
      <c r="G356" s="10"/>
    </row>
    <row r="357" spans="1:7" outlineLevel="3" customHeight="1">
      <c r="A357" s="12" t="s">
        <v>990</v>
      </c>
      <c r="B357" t="s">
        <v>991</v>
      </c>
      <c r="C357" t="s">
        <v>992</v>
      </c>
      <c r="D357" s="8">
        <f>HYPERLINK("https://access-nsk.mobi/catalog/szu_hoco/38777/","ссылка")</f>
      </c>
      <c r="E357" s="9"/>
      <c r="F357" s="9"/>
      <c r="G357" s="10"/>
    </row>
    <row r="358" spans="1:7" outlineLevel="3" customHeight="1">
      <c r="A358" s="12" t="s">
        <v>993</v>
      </c>
      <c r="B358" t="s">
        <v>994</v>
      </c>
      <c r="C358" t="s">
        <v>995</v>
      </c>
      <c r="D358" s="8">
        <f>HYPERLINK("https://access-nsk.mobi/catalog/szu_hoco/38810/","ссылка")</f>
      </c>
      <c r="E358" s="9"/>
      <c r="F358" s="9"/>
      <c r="G358" s="10"/>
    </row>
    <row r="359" spans="1:7" outlineLevel="3" customHeight="1">
      <c r="A359" s="12" t="s">
        <v>996</v>
      </c>
      <c r="B359" t="s">
        <v>997</v>
      </c>
      <c r="C359" t="s">
        <v>998</v>
      </c>
      <c r="D359" s="8">
        <f>HYPERLINK("https://access-nsk.mobi/catalog/szu_hoco/65113/","ссылка")</f>
      </c>
      <c r="E359" s="9"/>
      <c r="F359" s="9"/>
      <c r="G359" s="10"/>
    </row>
    <row r="360" spans="1:7" outlineLevel="3" customHeight="1">
      <c r="A360" s="12" t="s">
        <v>999</v>
      </c>
      <c r="B360" t="s">
        <v>1000</v>
      </c>
      <c r="C360" t="s">
        <v>1001</v>
      </c>
      <c r="D360" s="8">
        <f>HYPERLINK("https://access-nsk.mobi/catalog/szu_hoco/65112/","ссылка")</f>
      </c>
      <c r="E360" s="9"/>
      <c r="F360" s="9"/>
      <c r="G360" s="10"/>
    </row>
    <row r="361" spans="1:7" outlineLevel="3" customHeight="1">
      <c r="A361" s="12" t="s">
        <v>1002</v>
      </c>
      <c r="B361" t="s">
        <v>1003</v>
      </c>
      <c r="C361" t="s">
        <v>1004</v>
      </c>
      <c r="D361" s="8">
        <f>HYPERLINK("https://access-nsk.mobi/catalog/szu_hoco/65115/","ссылка")</f>
      </c>
      <c r="E361" s="9"/>
      <c r="F361" s="9"/>
      <c r="G361" s="10"/>
    </row>
    <row r="362" spans="1:7" outlineLevel="3" customHeight="1">
      <c r="A362" s="12" t="s">
        <v>1005</v>
      </c>
      <c r="B362" t="s">
        <v>1006</v>
      </c>
      <c r="C362" t="s">
        <v>1007</v>
      </c>
      <c r="D362" s="8">
        <f>HYPERLINK("https://access-nsk.mobi/catalog/szu_hoco/65134/","ссылка")</f>
      </c>
      <c r="E362" s="9"/>
      <c r="F362" s="9"/>
      <c r="G362" s="10"/>
    </row>
    <row r="363" spans="1:7" outlineLevel="3" customHeight="1">
      <c r="A363" s="12" t="s">
        <v>1008</v>
      </c>
      <c r="B363" t="s">
        <v>1009</v>
      </c>
      <c r="C363" t="s">
        <v>1010</v>
      </c>
      <c r="D363" s="8">
        <f>HYPERLINK("https://access-nsk.mobi/catalog/szu_hoco/43183/","ссылка")</f>
      </c>
      <c r="E363" s="9"/>
      <c r="F363" s="9"/>
      <c r="G363" s="10"/>
    </row>
    <row r="364" spans="1:7" outlineLevel="3" customHeight="1">
      <c r="A364" s="12" t="s">
        <v>1011</v>
      </c>
      <c r="B364" t="s">
        <v>1012</v>
      </c>
      <c r="C364" t="s">
        <v>1013</v>
      </c>
      <c r="D364" s="8">
        <f>HYPERLINK("https://access-nsk.mobi/catalog/szu_hoco/43186/","ссылка")</f>
      </c>
      <c r="E364" s="9"/>
      <c r="F364" s="9"/>
      <c r="G364" s="10"/>
    </row>
    <row r="365" spans="1:7" outlineLevel="3" customHeight="1">
      <c r="A365" s="12" t="s">
        <v>1014</v>
      </c>
      <c r="B365" t="s">
        <v>1015</v>
      </c>
      <c r="C365" t="s">
        <v>1016</v>
      </c>
      <c r="D365" s="8">
        <f>HYPERLINK("https://access-nsk.mobi/catalog/szu_hoco/43185/","ссылка")</f>
      </c>
      <c r="E365" s="9"/>
      <c r="F365" s="9"/>
      <c r="G365" s="10"/>
    </row>
    <row r="366" spans="1:7" outlineLevel="3" customHeight="1">
      <c r="A366" s="12" t="s">
        <v>1017</v>
      </c>
      <c r="B366" t="s">
        <v>1018</v>
      </c>
      <c r="C366" t="s">
        <v>1019</v>
      </c>
      <c r="D366" s="8">
        <f>HYPERLINK("https://access-nsk.mobi/catalog/szu_hoco/43184/","ссылка")</f>
      </c>
      <c r="E366" s="9"/>
      <c r="F366" s="9"/>
      <c r="G366" s="10"/>
    </row>
    <row r="367" spans="1:7" outlineLevel="3" customHeight="1">
      <c r="A367" s="12" t="s">
        <v>1020</v>
      </c>
      <c r="B367" t="s">
        <v>1021</v>
      </c>
      <c r="C367" t="s">
        <v>1022</v>
      </c>
      <c r="D367" s="8">
        <f>HYPERLINK("https://access-nsk.mobi/catalog/szu_hoco/43187/","ссылка")</f>
      </c>
      <c r="E367" s="9"/>
      <c r="F367" s="9"/>
      <c r="G367" s="10"/>
    </row>
    <row r="368" spans="1:7" outlineLevel="3" customHeight="1">
      <c r="A368" s="12" t="s">
        <v>1023</v>
      </c>
      <c r="B368" t="s">
        <v>1024</v>
      </c>
      <c r="C368" t="s">
        <v>1025</v>
      </c>
      <c r="D368" s="8">
        <f>HYPERLINK("https://access-nsk.mobi/catalog/szu_hoco/52949/","ссылка")</f>
      </c>
      <c r="E368" s="9"/>
      <c r="F368" s="9"/>
      <c r="G368" s="10"/>
    </row>
    <row r="369" spans="1:7" outlineLevel="3" customHeight="1">
      <c r="A369" s="12" t="s">
        <v>1026</v>
      </c>
      <c r="B369" t="s">
        <v>1027</v>
      </c>
      <c r="C369" t="s">
        <v>1028</v>
      </c>
      <c r="D369" s="8">
        <f>HYPERLINK("https://access-nsk.mobi/catalog/szu_hoco/44318/","ссылка")</f>
      </c>
      <c r="E369" s="9"/>
      <c r="F369" s="9"/>
      <c r="G369" s="10"/>
    </row>
    <row r="370" spans="1:7" outlineLevel="3" customHeight="1">
      <c r="A370" s="12" t="s">
        <v>1029</v>
      </c>
      <c r="B370" t="s">
        <v>1030</v>
      </c>
      <c r="C370" t="s">
        <v>1031</v>
      </c>
      <c r="D370" s="8">
        <f>HYPERLINK("https://access-nsk.mobi/catalog/szu_hoco/44319/","ссылка")</f>
      </c>
      <c r="E370" s="9"/>
      <c r="F370" s="9"/>
      <c r="G370" s="10"/>
    </row>
    <row r="371" spans="1:7" outlineLevel="3" customHeight="1">
      <c r="A371" s="12" t="s">
        <v>1032</v>
      </c>
      <c r="B371" t="s">
        <v>1033</v>
      </c>
      <c r="C371" t="s">
        <v>1034</v>
      </c>
      <c r="D371" s="8">
        <f>HYPERLINK("https://access-nsk.mobi/catalog/szu_hoco/53260/","ссылка")</f>
      </c>
      <c r="E371" s="9"/>
      <c r="F371" s="9"/>
      <c r="G371" s="10"/>
    </row>
    <row r="372" spans="1:7" outlineLevel="3" customHeight="1">
      <c r="A372" s="12" t="s">
        <v>1035</v>
      </c>
      <c r="B372" t="s">
        <v>1036</v>
      </c>
      <c r="C372" t="s">
        <v>1037</v>
      </c>
      <c r="D372" s="8">
        <f>HYPERLINK("https://access-nsk.mobi/catalog/szu_hoco/64281/","ссылка")</f>
      </c>
      <c r="E372" s="9"/>
      <c r="F372" s="9"/>
      <c r="G372" s="10"/>
    </row>
    <row r="373" spans="1:7" outlineLevel="3" customHeight="1">
      <c r="A373" s="12" t="s">
        <v>1038</v>
      </c>
      <c r="B373" t="s">
        <v>1039</v>
      </c>
      <c r="C373" t="s">
        <v>1040</v>
      </c>
      <c r="D373" s="8">
        <f>HYPERLINK("https://access-nsk.mobi/catalog/szu_hoco/56320/","ссылка")</f>
      </c>
      <c r="E373" s="9"/>
      <c r="F373" s="9"/>
      <c r="G373" s="10"/>
    </row>
    <row r="374" spans="1:7" outlineLevel="3" customHeight="1">
      <c r="A374" s="12" t="s">
        <v>1041</v>
      </c>
      <c r="B374" t="s">
        <v>1042</v>
      </c>
      <c r="C374" t="s">
        <v>1043</v>
      </c>
      <c r="D374" s="8">
        <f>HYPERLINK("https://access-nsk.mobi/catalog/szu_hoco/56322/","ссылка")</f>
      </c>
      <c r="E374" s="9"/>
      <c r="F374" s="9"/>
      <c r="G374" s="10"/>
    </row>
    <row r="375" spans="1:7" outlineLevel="3" customHeight="1">
      <c r="A375" s="12" t="s">
        <v>1044</v>
      </c>
      <c r="B375" t="s">
        <v>1045</v>
      </c>
      <c r="C375" t="s">
        <v>1046</v>
      </c>
      <c r="D375" s="8">
        <f>HYPERLINK("https://access-nsk.mobi/catalog/szu_hoco/56321/","ссылка")</f>
      </c>
      <c r="E375" s="9"/>
      <c r="F375" s="9"/>
      <c r="G375" s="10"/>
    </row>
    <row r="376" spans="1:7" outlineLevel="3" customHeight="1">
      <c r="A376" s="12" t="s">
        <v>1047</v>
      </c>
      <c r="B376" t="s">
        <v>1048</v>
      </c>
      <c r="C376" t="s">
        <v>1049</v>
      </c>
      <c r="D376" s="8">
        <f>HYPERLINK("https://access-nsk.mobi/catalog/szu_hoco/52961/","ссылка")</f>
      </c>
      <c r="E376" s="9"/>
      <c r="F376" s="9"/>
      <c r="G376" s="10"/>
    </row>
    <row r="377" spans="1:7" outlineLevel="3" customHeight="1">
      <c r="A377" s="12" t="s">
        <v>1050</v>
      </c>
      <c r="B377" t="s">
        <v>1051</v>
      </c>
      <c r="C377" t="s">
        <v>1052</v>
      </c>
      <c r="D377" s="8">
        <f>HYPERLINK("https://access-nsk.mobi/catalog/szu_hoco/53254/","ссылка")</f>
      </c>
      <c r="E377" s="9"/>
      <c r="F377" s="9"/>
      <c r="G377" s="10"/>
    </row>
    <row r="378" spans="1:7" outlineLevel="3" customHeight="1">
      <c r="A378" s="12" t="s">
        <v>1053</v>
      </c>
      <c r="B378" t="s">
        <v>1054</v>
      </c>
      <c r="C378" t="s">
        <v>1055</v>
      </c>
      <c r="D378" s="8">
        <f>HYPERLINK("https://access-nsk.mobi/catalog/szu_hoco/52962/","ссылка")</f>
      </c>
      <c r="E378" s="9"/>
      <c r="F378" s="9"/>
      <c r="G378" s="10"/>
    </row>
    <row r="379" spans="1:7" outlineLevel="3" customHeight="1">
      <c r="A379" s="12" t="s">
        <v>1056</v>
      </c>
      <c r="B379" t="s">
        <v>1057</v>
      </c>
      <c r="C379" t="s">
        <v>1058</v>
      </c>
      <c r="D379" s="8">
        <f>HYPERLINK("https://access-nsk.mobi/catalog/szu_hoco/52934/","ссылка")</f>
      </c>
      <c r="E379" s="9"/>
      <c r="F379" s="9"/>
      <c r="G379" s="10"/>
    </row>
    <row r="380" spans="1:7" outlineLevel="3" customHeight="1">
      <c r="A380" s="12" t="s">
        <v>1059</v>
      </c>
      <c r="B380" t="s">
        <v>1060</v>
      </c>
      <c r="C380" t="s">
        <v>1061</v>
      </c>
      <c r="D380" s="8">
        <f>HYPERLINK("https://access-nsk.mobi/catalog/szu_hoco/52963/","ссылка")</f>
      </c>
      <c r="E380" s="9"/>
      <c r="F380" s="9"/>
      <c r="G380" s="10"/>
    </row>
    <row r="381" spans="1:7" outlineLevel="3" customHeight="1">
      <c r="A381" s="12" t="s">
        <v>1062</v>
      </c>
      <c r="B381" t="s">
        <v>1063</v>
      </c>
      <c r="C381" t="s">
        <v>1064</v>
      </c>
      <c r="D381" s="8">
        <f>HYPERLINK("https://access-nsk.mobi/catalog/szu_hoco/52964/","ссылка")</f>
      </c>
      <c r="E381" s="9"/>
      <c r="F381" s="9"/>
      <c r="G381" s="10"/>
    </row>
    <row r="382" spans="1:7" outlineLevel="3" customHeight="1">
      <c r="A382" s="12" t="s">
        <v>1065</v>
      </c>
      <c r="B382" t="s">
        <v>1066</v>
      </c>
      <c r="C382" t="s">
        <v>1067</v>
      </c>
      <c r="D382" s="8">
        <f>HYPERLINK("https://access-nsk.mobi/catalog/szu_hoco/61402/","ссылка")</f>
      </c>
      <c r="E382" s="9"/>
      <c r="F382" s="9"/>
      <c r="G382" s="10"/>
    </row>
    <row r="383" spans="1:7" outlineLevel="3" customHeight="1">
      <c r="A383" s="12" t="s">
        <v>1068</v>
      </c>
      <c r="B383" t="s">
        <v>1069</v>
      </c>
      <c r="C383" t="s">
        <v>1070</v>
      </c>
      <c r="D383" s="8">
        <f>HYPERLINK("https://access-nsk.mobi/catalog/szu_hoco/54929/","ссылка")</f>
      </c>
      <c r="E383" s="9"/>
      <c r="F383" s="9"/>
      <c r="G383" s="10"/>
    </row>
    <row r="384" spans="1:7" outlineLevel="3" customHeight="1">
      <c r="A384" s="12" t="s">
        <v>1071</v>
      </c>
      <c r="B384" t="s">
        <v>1072</v>
      </c>
      <c r="C384" t="s">
        <v>1073</v>
      </c>
      <c r="D384" s="8">
        <f>HYPERLINK("https://access-nsk.mobi/catalog/szu_hoco/53261/","ссылка")</f>
      </c>
      <c r="E384" s="9"/>
      <c r="F384" s="9"/>
      <c r="G384" s="10"/>
    </row>
    <row r="385" spans="1:7" outlineLevel="3" customHeight="1">
      <c r="A385" s="12" t="s">
        <v>1074</v>
      </c>
      <c r="B385" t="s">
        <v>1075</v>
      </c>
      <c r="C385" t="s">
        <v>1076</v>
      </c>
      <c r="D385" s="8">
        <f>HYPERLINK("https://access-nsk.mobi/catalog/szu_hoco/53262/","ссылка")</f>
      </c>
      <c r="E385" s="9"/>
      <c r="F385" s="9"/>
      <c r="G385" s="10"/>
    </row>
    <row r="386" spans="1:7" outlineLevel="3" customHeight="1">
      <c r="A386" s="12" t="s">
        <v>1077</v>
      </c>
      <c r="B386" t="s">
        <v>1078</v>
      </c>
      <c r="C386" t="s">
        <v>1079</v>
      </c>
      <c r="D386" s="8">
        <f>HYPERLINK("https://access-nsk.mobi/catalog/szu_hoco/78897/","ссылка")</f>
      </c>
      <c r="E386" s="9"/>
      <c r="F386" s="9"/>
      <c r="G386" s="10"/>
    </row>
    <row r="387" spans="1:7" outlineLevel="3" customHeight="1">
      <c r="A387" s="12" t="s">
        <v>1080</v>
      </c>
      <c r="B387" t="s">
        <v>1081</v>
      </c>
      <c r="C387" t="s">
        <v>1082</v>
      </c>
      <c r="D387" s="8">
        <f>HYPERLINK("https://access-nsk.mobi/catalog/szu_hoco/78898/","ссылка")</f>
      </c>
      <c r="E387" s="9"/>
      <c r="F387" s="9"/>
      <c r="G387" s="10"/>
    </row>
    <row r="388" spans="1:7" outlineLevel="3" customHeight="1">
      <c r="A388" s="12" t="s">
        <v>1083</v>
      </c>
      <c r="B388" t="s">
        <v>1084</v>
      </c>
      <c r="C388" t="s">
        <v>1085</v>
      </c>
      <c r="D388" s="8">
        <f>HYPERLINK("https://access-nsk.mobi/catalog/szu_hoco/78899/","ссылка")</f>
      </c>
      <c r="E388" s="9"/>
      <c r="F388" s="9"/>
      <c r="G388" s="10"/>
    </row>
    <row r="389" spans="1:7" outlineLevel="3" customHeight="1">
      <c r="A389" s="12" t="s">
        <v>1086</v>
      </c>
      <c r="B389" t="s">
        <v>1087</v>
      </c>
      <c r="C389" t="s">
        <v>1088</v>
      </c>
      <c r="D389" s="8">
        <f>HYPERLINK("https://access-nsk.mobi/catalog/szu_hoco/78900/","ссылка")</f>
      </c>
      <c r="E389" s="9"/>
      <c r="F389" s="9"/>
      <c r="G389" s="10"/>
    </row>
    <row r="390" spans="1:7" outlineLevel="3" customHeight="1">
      <c r="A390" s="12" t="s">
        <v>1089</v>
      </c>
      <c r="B390" t="s">
        <v>1090</v>
      </c>
      <c r="C390" t="s">
        <v>1091</v>
      </c>
      <c r="D390" s="8">
        <f>HYPERLINK("https://access-nsk.mobi/catalog/szu_hoco/70819/","ссылка")</f>
      </c>
      <c r="E390" s="9"/>
      <c r="F390" s="9"/>
      <c r="G390" s="10"/>
    </row>
    <row r="391" spans="1:7" outlineLevel="3" customHeight="1">
      <c r="A391" s="12" t="s">
        <v>1092</v>
      </c>
      <c r="B391" t="s">
        <v>1093</v>
      </c>
      <c r="C391" t="s">
        <v>1094</v>
      </c>
      <c r="D391" s="8">
        <f>HYPERLINK("https://access-nsk.mobi/catalog/szu_hoco/75107/","ссылка")</f>
      </c>
      <c r="E391" s="9"/>
      <c r="F391" s="9"/>
      <c r="G391" s="10"/>
    </row>
    <row r="392" spans="1:7" outlineLevel="3" customHeight="1">
      <c r="A392" s="12" t="s">
        <v>1095</v>
      </c>
      <c r="B392" t="s">
        <v>1096</v>
      </c>
      <c r="C392" t="s">
        <v>1097</v>
      </c>
      <c r="D392" s="8">
        <f>HYPERLINK("https://access-nsk.mobi/catalog/szu_hoco/62992/","ссылка")</f>
      </c>
      <c r="E392" s="9"/>
      <c r="F392" s="9"/>
      <c r="G392" s="10"/>
    </row>
    <row r="393" spans="1:7" outlineLevel="3" customHeight="1">
      <c r="A393" s="12" t="s">
        <v>1098</v>
      </c>
      <c r="B393" t="s">
        <v>1099</v>
      </c>
      <c r="C393" t="s">
        <v>1100</v>
      </c>
      <c r="D393" s="8">
        <f>HYPERLINK("https://access-nsk.mobi/catalog/szu_hoco/60971/","ссылка")</f>
      </c>
      <c r="E393" s="9"/>
      <c r="F393" s="9"/>
      <c r="G393" s="10"/>
    </row>
    <row r="394" spans="1:7" outlineLevel="3" customHeight="1">
      <c r="A394" s="12" t="s">
        <v>1101</v>
      </c>
      <c r="B394" t="s">
        <v>1102</v>
      </c>
      <c r="C394" t="s">
        <v>1103</v>
      </c>
      <c r="D394" s="8">
        <f>HYPERLINK("https://access-nsk.mobi/catalog/szu_hoco/72841/","ссылка")</f>
      </c>
      <c r="E394" s="9"/>
      <c r="F394" s="9"/>
      <c r="G394" s="10"/>
    </row>
    <row r="395" spans="1:7" outlineLevel="3" customHeight="1">
      <c r="A395" s="12" t="s">
        <v>1104</v>
      </c>
      <c r="B395" t="s">
        <v>1105</v>
      </c>
      <c r="C395" t="s">
        <v>1106</v>
      </c>
      <c r="D395" s="8">
        <f>HYPERLINK("https://access-nsk.mobi/catalog/szu_hoco/70823/","ссылка")</f>
      </c>
      <c r="E395" s="9"/>
      <c r="F395" s="9"/>
      <c r="G395" s="10"/>
    </row>
    <row r="396" spans="1:7" outlineLevel="3" customHeight="1">
      <c r="A396" s="12" t="s">
        <v>1107</v>
      </c>
      <c r="B396" t="s">
        <v>1108</v>
      </c>
      <c r="C396" t="s">
        <v>1109</v>
      </c>
      <c r="D396" s="8">
        <f>HYPERLINK("https://access-nsk.mobi/catalog/szu_hoco/75244/","ссылка")</f>
      </c>
      <c r="E396" s="9"/>
      <c r="F396" s="9"/>
      <c r="G396" s="10"/>
    </row>
    <row r="397" spans="1:7" outlineLevel="3" customHeight="1">
      <c r="A397" s="12" t="s">
        <v>1110</v>
      </c>
      <c r="B397" t="s">
        <v>1111</v>
      </c>
      <c r="C397" t="s">
        <v>1112</v>
      </c>
      <c r="D397" s="8">
        <f>HYPERLINK("https://access-nsk.mobi/catalog/szu_hoco/70821/","ссылка")</f>
      </c>
      <c r="E397" s="9"/>
      <c r="F397" s="9"/>
      <c r="G397" s="10"/>
    </row>
    <row r="398" spans="1:7" outlineLevel="3" customHeight="1">
      <c r="A398" s="12" t="s">
        <v>1113</v>
      </c>
      <c r="B398" t="s">
        <v>1114</v>
      </c>
      <c r="C398" t="s">
        <v>1115</v>
      </c>
      <c r="D398" s="8">
        <f>HYPERLINK("https://access-nsk.mobi/catalog/szu_hoco/70820/","ссылка")</f>
      </c>
      <c r="E398" s="9"/>
      <c r="F398" s="9"/>
      <c r="G398" s="10"/>
    </row>
    <row r="399" spans="1:7" outlineLevel="3" customHeight="1">
      <c r="A399" s="12" t="s">
        <v>1116</v>
      </c>
      <c r="B399" t="s">
        <v>1117</v>
      </c>
      <c r="C399" t="s">
        <v>1118</v>
      </c>
      <c r="D399" s="8">
        <f>HYPERLINK("https://access-nsk.mobi/catalog/szu_hoco/71375/","ссылка")</f>
      </c>
      <c r="E399" s="9"/>
      <c r="F399" s="9"/>
      <c r="G399" s="10"/>
    </row>
    <row r="400" spans="1:7" outlineLevel="3" customHeight="1">
      <c r="A400" s="12" t="s">
        <v>1119</v>
      </c>
      <c r="B400" t="s">
        <v>1120</v>
      </c>
      <c r="C400" t="s">
        <v>1121</v>
      </c>
      <c r="D400" s="8">
        <f>HYPERLINK("https://access-nsk.mobi/catalog/szu_hoco/72842/","ссылка")</f>
      </c>
      <c r="E400" s="9"/>
      <c r="F400" s="9"/>
      <c r="G400" s="10"/>
    </row>
    <row r="401" spans="1:7" outlineLevel="3" customHeight="1">
      <c r="A401" s="12" t="s">
        <v>1122</v>
      </c>
      <c r="B401" t="s">
        <v>1123</v>
      </c>
      <c r="C401" t="s">
        <v>1124</v>
      </c>
      <c r="D401" s="8">
        <f>HYPERLINK("https://access-nsk.mobi/catalog/szu_hoco/76163/","ссылка")</f>
      </c>
      <c r="E401" s="9"/>
      <c r="F401" s="9"/>
      <c r="G401" s="10"/>
    </row>
    <row r="402" spans="1:7" outlineLevel="3" customHeight="1">
      <c r="A402" s="12" t="s">
        <v>1125</v>
      </c>
      <c r="B402" t="s">
        <v>1126</v>
      </c>
      <c r="C402" t="s">
        <v>1127</v>
      </c>
      <c r="D402" s="8">
        <f>HYPERLINK("https://access-nsk.mobi/catalog/szu_hoco/66848/","ссылка")</f>
      </c>
      <c r="E402" s="9"/>
      <c r="F402" s="9"/>
      <c r="G402" s="10"/>
    </row>
    <row r="403" spans="1:7" outlineLevel="3" customHeight="1">
      <c r="A403" s="12" t="s">
        <v>1128</v>
      </c>
      <c r="B403" t="s">
        <v>1129</v>
      </c>
      <c r="C403" t="s">
        <v>1130</v>
      </c>
      <c r="D403" s="8">
        <f>HYPERLINK("https://access-nsk.mobi/catalog/szu_hoco/66849/","ссылка")</f>
      </c>
      <c r="E403" s="9"/>
      <c r="F403" s="9"/>
      <c r="G403" s="10"/>
    </row>
    <row r="404" spans="1:7" outlineLevel="3" customHeight="1">
      <c r="A404" s="12" t="s">
        <v>1131</v>
      </c>
      <c r="B404" t="s">
        <v>1132</v>
      </c>
      <c r="C404" t="s">
        <v>1133</v>
      </c>
      <c r="D404" s="8">
        <f>HYPERLINK("https://access-nsk.mobi/catalog/szu_hoco/66851/","ссылка")</f>
      </c>
      <c r="E404" s="9"/>
      <c r="F404" s="9"/>
      <c r="G404" s="10"/>
    </row>
    <row r="405" spans="1:7" outlineLevel="3" customHeight="1">
      <c r="A405" s="12" t="s">
        <v>1134</v>
      </c>
      <c r="B405" t="s">
        <v>1135</v>
      </c>
      <c r="C405" t="s">
        <v>1136</v>
      </c>
      <c r="D405" s="8">
        <f>HYPERLINK("https://access-nsk.mobi/catalog/szu_hoco/66850/","ссылка")</f>
      </c>
      <c r="E405" s="9"/>
      <c r="F405" s="9"/>
      <c r="G405" s="10"/>
    </row>
    <row r="406" spans="1:7" outlineLevel="3" customHeight="1">
      <c r="A406" s="12" t="s">
        <v>1137</v>
      </c>
      <c r="B406" t="s">
        <v>1138</v>
      </c>
      <c r="C406" t="s">
        <v>1139</v>
      </c>
      <c r="D406" s="8">
        <f>HYPERLINK("https://access-nsk.mobi/catalog/szu_hoco/76029/","ссылка")</f>
      </c>
      <c r="E406" s="9"/>
      <c r="F406" s="9"/>
      <c r="G406" s="10"/>
    </row>
    <row r="407" spans="1:7" outlineLevel="3" customHeight="1">
      <c r="A407" s="12" t="s">
        <v>1140</v>
      </c>
      <c r="B407" t="s">
        <v>1141</v>
      </c>
      <c r="C407" t="s">
        <v>1142</v>
      </c>
      <c r="D407" s="8">
        <f>HYPERLINK("https://access-nsk.mobi/catalog/szu_hoco/71380/","ссылка")</f>
      </c>
      <c r="E407" s="9"/>
      <c r="F407" s="9"/>
      <c r="G407" s="10"/>
    </row>
    <row r="408" spans="1:7" outlineLevel="3" customHeight="1">
      <c r="A408" s="12" t="s">
        <v>1143</v>
      </c>
      <c r="B408" t="s">
        <v>1144</v>
      </c>
      <c r="C408" t="s">
        <v>1145</v>
      </c>
      <c r="D408" s="8">
        <f>HYPERLINK("https://access-nsk.mobi/catalog/szu_hoco/72849/","ссылка")</f>
      </c>
      <c r="E408" s="9"/>
      <c r="F408" s="9"/>
      <c r="G408" s="10"/>
    </row>
    <row r="409" spans="1:7" outlineLevel="3" customHeight="1">
      <c r="A409" s="12" t="s">
        <v>1146</v>
      </c>
      <c r="B409" t="s">
        <v>1147</v>
      </c>
      <c r="C409" t="s">
        <v>1148</v>
      </c>
      <c r="D409" s="8">
        <f>HYPERLINK("https://access-nsk.mobi/catalog/szu_hoco/71378/","ссылка")</f>
      </c>
      <c r="E409" s="9"/>
      <c r="F409" s="9"/>
      <c r="G409" s="10"/>
    </row>
    <row r="410" spans="1:7" outlineLevel="3" customHeight="1">
      <c r="A410" s="12" t="s">
        <v>1149</v>
      </c>
      <c r="B410" t="s">
        <v>1150</v>
      </c>
      <c r="C410" t="s">
        <v>1151</v>
      </c>
      <c r="D410" s="8">
        <f>HYPERLINK("https://access-nsk.mobi/catalog/szu_hoco/71376/","ссылка")</f>
      </c>
      <c r="E410" s="9"/>
      <c r="F410" s="9"/>
      <c r="G410" s="10"/>
    </row>
    <row r="411" spans="1:7" outlineLevel="3" customHeight="1">
      <c r="A411" s="12" t="s">
        <v>1152</v>
      </c>
      <c r="B411" t="s">
        <v>1153</v>
      </c>
      <c r="C411" t="s">
        <v>1154</v>
      </c>
      <c r="D411" s="8">
        <f>HYPERLINK("https://access-nsk.mobi/catalog/szu_hoco/75101/","ссылка")</f>
      </c>
      <c r="E411" s="9"/>
      <c r="F411" s="9"/>
      <c r="G411" s="10"/>
    </row>
    <row r="412" spans="1:7" outlineLevel="3" customHeight="1">
      <c r="A412" s="12" t="s">
        <v>1155</v>
      </c>
      <c r="B412" t="s">
        <v>1156</v>
      </c>
      <c r="C412" t="s">
        <v>1157</v>
      </c>
      <c r="D412" s="8">
        <f>HYPERLINK("https://access-nsk.mobi/catalog/szu_hoco/75110/","ссылка")</f>
      </c>
      <c r="E412" s="9"/>
      <c r="F412" s="9"/>
      <c r="G412" s="10"/>
    </row>
    <row r="413" spans="1:7" outlineLevel="3" customHeight="1">
      <c r="A413" s="12" t="s">
        <v>1158</v>
      </c>
      <c r="B413" t="s">
        <v>1159</v>
      </c>
      <c r="C413" t="s">
        <v>1160</v>
      </c>
      <c r="D413" s="8">
        <f>HYPERLINK("https://access-nsk.mobi/catalog/szu_hoco/75108/","ссылка")</f>
      </c>
      <c r="E413" s="9"/>
      <c r="F413" s="9"/>
      <c r="G413" s="10"/>
    </row>
    <row r="414" spans="1:7" outlineLevel="3" customHeight="1">
      <c r="A414" s="12" t="s">
        <v>1161</v>
      </c>
      <c r="B414" t="s">
        <v>1162</v>
      </c>
      <c r="C414" t="s">
        <v>1163</v>
      </c>
      <c r="D414" s="8">
        <f>HYPERLINK("https://access-nsk.mobi/catalog/szu_hoco/75103/","ссылка")</f>
      </c>
      <c r="E414" s="9"/>
      <c r="F414" s="9"/>
      <c r="G414" s="10"/>
    </row>
    <row r="415" spans="1:7" outlineLevel="3" customHeight="1">
      <c r="A415" s="12" t="s">
        <v>1164</v>
      </c>
      <c r="B415" t="s">
        <v>1165</v>
      </c>
      <c r="C415" t="s">
        <v>1166</v>
      </c>
      <c r="D415" s="8">
        <f>HYPERLINK("https://access-nsk.mobi/catalog/szu_hoco/70792/","ссылка")</f>
      </c>
      <c r="E415" s="9"/>
      <c r="F415" s="9"/>
      <c r="G415" s="10"/>
    </row>
    <row r="416" spans="1:7" outlineLevel="3" customHeight="1">
      <c r="A416" s="12" t="s">
        <v>1167</v>
      </c>
      <c r="B416" t="s">
        <v>1168</v>
      </c>
      <c r="C416" t="s">
        <v>1169</v>
      </c>
      <c r="D416" s="8">
        <f>HYPERLINK("https://access-nsk.mobi/catalog/szu_hoco/77928/","ссылка")</f>
      </c>
      <c r="E416" s="9"/>
      <c r="F416" s="9"/>
      <c r="G416" s="10"/>
    </row>
    <row r="417" spans="1:7" outlineLevel="3" customHeight="1">
      <c r="A417" s="12" t="s">
        <v>1170</v>
      </c>
      <c r="B417" t="s">
        <v>1171</v>
      </c>
      <c r="C417" t="s">
        <v>1172</v>
      </c>
      <c r="D417" s="8">
        <f>HYPERLINK("https://access-nsk.mobi/catalog/szu_hoco/78905/","ссылка")</f>
      </c>
      <c r="E417" s="9"/>
      <c r="F417" s="9"/>
      <c r="G417" s="10"/>
    </row>
    <row r="418" spans="1:7" outlineLevel="3" customHeight="1">
      <c r="A418" s="12" t="s">
        <v>1173</v>
      </c>
      <c r="B418" t="s">
        <v>1174</v>
      </c>
      <c r="C418" t="s">
        <v>1175</v>
      </c>
      <c r="D418" s="8">
        <f>HYPERLINK("https://access-nsk.mobi/catalog/szu_hoco/72850/","ссылка")</f>
      </c>
      <c r="E418" s="9"/>
      <c r="F418" s="9"/>
      <c r="G418" s="10"/>
    </row>
    <row r="419" spans="1:7" outlineLevel="3" customHeight="1">
      <c r="A419" s="12" t="s">
        <v>1176</v>
      </c>
      <c r="B419" t="s">
        <v>1177</v>
      </c>
      <c r="C419" t="s">
        <v>1178</v>
      </c>
      <c r="D419" s="8">
        <f>HYPERLINK("https://access-nsk.mobi/catalog/szu_hoco/76252/","ссылка")</f>
      </c>
      <c r="E419" s="9"/>
      <c r="F419" s="9"/>
      <c r="G419" s="10"/>
    </row>
    <row r="420" spans="1:7" outlineLevel="3" customHeight="1">
      <c r="A420" s="12" t="s">
        <v>1179</v>
      </c>
      <c r="B420" t="s">
        <v>1180</v>
      </c>
      <c r="C420" t="s">
        <v>1181</v>
      </c>
      <c r="D420" s="8">
        <f>HYPERLINK("https://access-nsk.mobi/catalog/szu_hoco/76166/","ссылка")</f>
      </c>
      <c r="E420" s="9"/>
      <c r="F420" s="9"/>
      <c r="G420" s="10"/>
    </row>
    <row r="421" spans="1:7" outlineLevel="3" customHeight="1">
      <c r="A421" s="12" t="s">
        <v>1182</v>
      </c>
      <c r="B421" t="s">
        <v>1183</v>
      </c>
      <c r="C421" t="s">
        <v>1184</v>
      </c>
      <c r="D421" s="8">
        <f>HYPERLINK("https://access-nsk.mobi/catalog/szu_hoco/76496/","ссылка")</f>
      </c>
      <c r="E421" s="9"/>
      <c r="F421" s="9"/>
      <c r="G421" s="10"/>
    </row>
    <row r="422" spans="1:7" outlineLevel="3" customHeight="1">
      <c r="A422" s="12" t="s">
        <v>1185</v>
      </c>
      <c r="B422" t="s">
        <v>1186</v>
      </c>
      <c r="C422" t="s">
        <v>1187</v>
      </c>
      <c r="D422" s="8">
        <f>HYPERLINK("https://access-nsk.mobi/catalog/szu_hoco/76141/","ссылка")</f>
      </c>
      <c r="E422" s="9"/>
      <c r="F422" s="9"/>
      <c r="G422" s="10"/>
    </row>
    <row r="423" spans="1:7" outlineLevel="3" customHeight="1">
      <c r="A423" s="12" t="s">
        <v>1188</v>
      </c>
      <c r="B423" t="s">
        <v>1189</v>
      </c>
      <c r="C423" t="s">
        <v>1190</v>
      </c>
      <c r="D423" s="8">
        <f>HYPERLINK("https://access-nsk.mobi/catalog/szu_hoco/76498/","ссылка")</f>
      </c>
      <c r="E423" s="9"/>
      <c r="F423" s="9"/>
      <c r="G423" s="10"/>
    </row>
    <row r="424" spans="1:7" outlineLevel="3" customHeight="1">
      <c r="A424" s="12" t="s">
        <v>1191</v>
      </c>
      <c r="B424" t="s">
        <v>1192</v>
      </c>
      <c r="C424" t="s">
        <v>1193</v>
      </c>
      <c r="D424" s="8">
        <f>HYPERLINK("https://access-nsk.mobi/catalog/szu_hoco/76244/","ссылка")</f>
      </c>
      <c r="E424" s="9"/>
      <c r="F424" s="9"/>
      <c r="G424" s="10"/>
    </row>
    <row r="425" spans="1:7" outlineLevel="3" customHeight="1">
      <c r="A425" s="12" t="s">
        <v>1194</v>
      </c>
      <c r="B425" t="s">
        <v>1195</v>
      </c>
      <c r="C425" t="s">
        <v>1196</v>
      </c>
      <c r="D425" s="8">
        <f>HYPERLINK("https://access-nsk.mobi/catalog/szu_hoco/76243/","ссылка")</f>
      </c>
      <c r="E425" s="9"/>
      <c r="F425" s="9"/>
      <c r="G425" s="10"/>
    </row>
    <row r="426" spans="1:7" outlineLevel="3" customHeight="1">
      <c r="A426" s="12" t="s">
        <v>1197</v>
      </c>
      <c r="B426" t="s">
        <v>1198</v>
      </c>
      <c r="C426" t="s">
        <v>1199</v>
      </c>
      <c r="D426" s="8">
        <f>HYPERLINK("https://access-nsk.mobi/catalog/szu_hoco/76164/","ссылка")</f>
      </c>
      <c r="E426" s="9"/>
      <c r="F426" s="9"/>
      <c r="G426" s="10"/>
    </row>
    <row r="427" spans="1:7" outlineLevel="3" customHeight="1">
      <c r="A427" s="12" t="s">
        <v>1200</v>
      </c>
      <c r="B427" t="s">
        <v>1201</v>
      </c>
      <c r="C427" t="s">
        <v>1202</v>
      </c>
      <c r="D427" s="8">
        <f>HYPERLINK("https://access-nsk.mobi/catalog/szu_hoco/76009/","ссылка")</f>
      </c>
      <c r="E427" s="9"/>
      <c r="F427" s="9"/>
      <c r="G427" s="10"/>
    </row>
    <row r="428" spans="1:7" outlineLevel="3" customHeight="1">
      <c r="A428" s="12" t="s">
        <v>1203</v>
      </c>
      <c r="B428" t="s">
        <v>1204</v>
      </c>
      <c r="C428" t="s">
        <v>1205</v>
      </c>
      <c r="D428" s="8">
        <f>HYPERLINK("https://access-nsk.mobi/catalog/szu_hoco/76142/","ссылка")</f>
      </c>
      <c r="E428" s="9"/>
      <c r="F428" s="9"/>
      <c r="G428" s="10"/>
    </row>
    <row r="429" spans="1:7" s="3" customFormat="1" customHeight="1">
      <c r="A429" s="5" t="s">
        <v>1206</v>
      </c>
      <c r="B429" s="5"/>
      <c r="C429" s="5"/>
      <c r="D429" s="5"/>
      <c r="E429" s="5"/>
      <c r="F429" s="5"/>
      <c r="G429" s="5"/>
    </row>
    <row r="430" spans="1:7" s="3" customFormat="1" outlineLevel="1" customHeight="1">
      <c r="A430" s="6" t="s">
        <v>1207</v>
      </c>
      <c r="B430" s="6"/>
      <c r="C430" s="6"/>
      <c r="D430" s="6"/>
      <c r="E430" s="6"/>
      <c r="F430" s="6"/>
      <c r="G430" s="6"/>
    </row>
    <row r="431" spans="1:7" s="3" customFormat="1" outlineLevel="2" customHeight="1">
      <c r="A431" s="11" t="s">
        <v>1208</v>
      </c>
      <c r="B431" s="11"/>
      <c r="C431" s="11"/>
      <c r="D431" s="11"/>
      <c r="E431" s="11"/>
      <c r="F431" s="11"/>
      <c r="G431" s="11"/>
    </row>
    <row r="432" spans="1:7" outlineLevel="3" customHeight="1">
      <c r="A432" s="12" t="s">
        <v>1209</v>
      </c>
      <c r="B432" t="s">
        <v>1210</v>
      </c>
      <c r="C432" t="s">
        <v>1211</v>
      </c>
      <c r="D432" s="8">
        <f>HYPERLINK("https://access-nsk.mobi/catalog/hoco_naushniki_bluetooth/44789/","ссылка")</f>
      </c>
      <c r="E432" s="9"/>
      <c r="F432" s="9"/>
      <c r="G432" s="10"/>
    </row>
    <row r="433" spans="1:7" outlineLevel="3" customHeight="1">
      <c r="A433" s="12" t="s">
        <v>1212</v>
      </c>
      <c r="B433" t="s">
        <v>1213</v>
      </c>
      <c r="C433" t="s">
        <v>1214</v>
      </c>
      <c r="D433" s="8">
        <f>HYPERLINK("https://access-nsk.mobi/catalog/hoco_naushniki_bluetooth/44317/","ссылка")</f>
      </c>
      <c r="E433" s="9"/>
      <c r="F433" s="9"/>
      <c r="G433" s="10"/>
    </row>
    <row r="434" spans="1:7" outlineLevel="3" customHeight="1">
      <c r="A434" s="12" t="s">
        <v>1215</v>
      </c>
      <c r="B434" t="s">
        <v>1216</v>
      </c>
      <c r="C434" t="s">
        <v>1217</v>
      </c>
      <c r="D434" s="8">
        <f>HYPERLINK("https://access-nsk.mobi/catalog/hoco_naushniki_bluetooth/76021/","ссылка")</f>
      </c>
      <c r="E434" s="9"/>
      <c r="F434" s="9"/>
      <c r="G434" s="10"/>
    </row>
    <row r="435" spans="1:7" outlineLevel="3" customHeight="1">
      <c r="A435" s="12" t="s">
        <v>1218</v>
      </c>
      <c r="B435" t="s">
        <v>1219</v>
      </c>
      <c r="C435" t="s">
        <v>1220</v>
      </c>
      <c r="D435" s="8">
        <f>HYPERLINK("https://access-nsk.mobi/catalog/hoco_naushniki_bluetooth/76020/","ссылка")</f>
      </c>
      <c r="E435" s="9"/>
      <c r="F435" s="9"/>
      <c r="G435" s="10"/>
    </row>
    <row r="436" spans="1:7" outlineLevel="3" customHeight="1">
      <c r="A436" s="12" t="s">
        <v>1221</v>
      </c>
      <c r="B436" t="s">
        <v>1222</v>
      </c>
      <c r="C436" t="s">
        <v>1223</v>
      </c>
      <c r="D436" s="8">
        <f>HYPERLINK("https://access-nsk.mobi/catalog/hoco_naushniki_bluetooth/77292/","ссылка")</f>
      </c>
      <c r="E436" s="9"/>
      <c r="F436" s="9"/>
      <c r="G436" s="10"/>
    </row>
    <row r="437" spans="1:7" outlineLevel="3" customHeight="1">
      <c r="A437" s="12" t="s">
        <v>1224</v>
      </c>
      <c r="B437" t="s">
        <v>1225</v>
      </c>
      <c r="C437" t="s">
        <v>1226</v>
      </c>
      <c r="D437" s="8">
        <f>HYPERLINK("https://access-nsk.mobi/catalog/hoco_naushniki_bluetooth/78295/","ссылка")</f>
      </c>
      <c r="E437" s="9"/>
      <c r="F437" s="9"/>
      <c r="G437" s="10"/>
    </row>
    <row r="438" spans="1:7" outlineLevel="3" customHeight="1">
      <c r="A438" s="12" t="s">
        <v>1227</v>
      </c>
      <c r="B438" t="s">
        <v>1228</v>
      </c>
      <c r="C438" t="s">
        <v>1229</v>
      </c>
      <c r="D438" s="8">
        <f>HYPERLINK("https://access-nsk.mobi/catalog/hoco_naushniki_bluetooth/78087/","ссылка")</f>
      </c>
      <c r="E438" s="9"/>
      <c r="F438" s="9"/>
      <c r="G438" s="10"/>
    </row>
    <row r="439" spans="1:7" outlineLevel="3" customHeight="1">
      <c r="A439" s="12" t="s">
        <v>1230</v>
      </c>
      <c r="B439" t="s">
        <v>1231</v>
      </c>
      <c r="C439" t="s">
        <v>1232</v>
      </c>
      <c r="D439" s="8">
        <f>HYPERLINK("https://access-nsk.mobi/catalog/hoco_naushniki_bluetooth/77285/","ссылка")</f>
      </c>
      <c r="E439" s="9"/>
      <c r="F439" s="9"/>
      <c r="G439" s="10"/>
    </row>
    <row r="440" spans="1:7" outlineLevel="3" customHeight="1">
      <c r="A440" s="12" t="s">
        <v>1233</v>
      </c>
      <c r="B440" t="s">
        <v>1234</v>
      </c>
      <c r="C440" t="s">
        <v>1235</v>
      </c>
      <c r="D440" s="8">
        <f>HYPERLINK("https://access-nsk.mobi/catalog/hoco_naushniki_bluetooth/76056/","ссылка")</f>
      </c>
      <c r="E440" s="9"/>
      <c r="F440" s="9"/>
      <c r="G440" s="10"/>
    </row>
    <row r="441" spans="1:7" outlineLevel="3" customHeight="1">
      <c r="A441" s="12" t="s">
        <v>1236</v>
      </c>
      <c r="B441" t="s">
        <v>1237</v>
      </c>
      <c r="C441" t="s">
        <v>1238</v>
      </c>
      <c r="D441" s="8">
        <f>HYPERLINK("https://access-nsk.mobi/catalog/hoco_naushniki_bluetooth/78065/","ссылка")</f>
      </c>
      <c r="E441" s="9"/>
      <c r="F441" s="9"/>
      <c r="G441" s="10"/>
    </row>
    <row r="442" spans="1:7" outlineLevel="3" customHeight="1">
      <c r="A442" s="12" t="s">
        <v>1239</v>
      </c>
      <c r="B442" t="s">
        <v>1240</v>
      </c>
      <c r="C442" t="s">
        <v>1241</v>
      </c>
      <c r="D442" s="8">
        <f>HYPERLINK("https://access-nsk.mobi/catalog/hoco_naushniki_bluetooth/77562/","ссылка")</f>
      </c>
      <c r="E442" s="9"/>
      <c r="F442" s="9"/>
      <c r="G442" s="10"/>
    </row>
    <row r="443" spans="1:7" outlineLevel="3" customHeight="1">
      <c r="A443" s="12" t="s">
        <v>1242</v>
      </c>
      <c r="B443" t="s">
        <v>1243</v>
      </c>
      <c r="C443" t="s">
        <v>1244</v>
      </c>
      <c r="D443" s="8">
        <f>HYPERLINK("https://access-nsk.mobi/catalog/hoco_naushniki_bluetooth/78903/","ссылка")</f>
      </c>
      <c r="E443" s="9"/>
      <c r="F443" s="9"/>
      <c r="G443" s="10"/>
    </row>
    <row r="444" spans="1:7" outlineLevel="3" customHeight="1">
      <c r="A444" s="12" t="s">
        <v>1245</v>
      </c>
      <c r="B444" t="s">
        <v>1246</v>
      </c>
      <c r="C444" t="s">
        <v>1247</v>
      </c>
      <c r="D444" s="8">
        <f>HYPERLINK("https://access-nsk.mobi/catalog/hoco_naushniki_bluetooth/78290/","ссылка")</f>
      </c>
      <c r="E444" s="9"/>
      <c r="F444" s="9"/>
      <c r="G444" s="10"/>
    </row>
    <row r="445" spans="1:7" outlineLevel="3" customHeight="1">
      <c r="A445" s="12" t="s">
        <v>1248</v>
      </c>
      <c r="B445" t="s">
        <v>1249</v>
      </c>
      <c r="C445" t="s">
        <v>1250</v>
      </c>
      <c r="D445" s="8">
        <f>HYPERLINK("https://access-nsk.mobi/catalog/hoco_naushniki_bluetooth/78755/","ссылка")</f>
      </c>
      <c r="E445" s="9"/>
      <c r="F445" s="9"/>
      <c r="G445" s="10"/>
    </row>
    <row r="446" spans="1:7" outlineLevel="3" customHeight="1">
      <c r="A446" s="12" t="s">
        <v>1251</v>
      </c>
      <c r="B446" t="s">
        <v>1252</v>
      </c>
      <c r="C446" t="s">
        <v>1253</v>
      </c>
      <c r="D446" s="8">
        <f>HYPERLINK("https://access-nsk.mobi/catalog/hoco_naushniki_bluetooth/78902/","ссылка")</f>
      </c>
      <c r="E446" s="9"/>
      <c r="F446" s="9"/>
      <c r="G446" s="10"/>
    </row>
    <row r="447" spans="1:7" outlineLevel="3" customHeight="1">
      <c r="A447" s="12" t="s">
        <v>1254</v>
      </c>
      <c r="B447" t="s">
        <v>1255</v>
      </c>
      <c r="C447" t="s">
        <v>1256</v>
      </c>
      <c r="D447" s="8">
        <f>HYPERLINK("https://access-nsk.mobi/catalog/hoco_naushniki_bluetooth/78575/","ссылка")</f>
      </c>
      <c r="E447" s="9"/>
      <c r="F447" s="9"/>
      <c r="G447" s="10"/>
    </row>
    <row r="448" spans="1:7" s="3" customFormat="1" outlineLevel="1" customHeight="1">
      <c r="A448" s="6" t="s">
        <v>1257</v>
      </c>
      <c r="B448" s="6"/>
      <c r="C448" s="6"/>
      <c r="D448" s="6"/>
      <c r="E448" s="6"/>
      <c r="F448" s="6"/>
      <c r="G448" s="6"/>
    </row>
    <row r="449" spans="1:7" s="3" customFormat="1" outlineLevel="2" customHeight="1">
      <c r="A449" s="11" t="s">
        <v>1258</v>
      </c>
      <c r="B449" s="11"/>
      <c r="C449" s="11"/>
      <c r="D449" s="11"/>
      <c r="E449" s="11"/>
      <c r="F449" s="11"/>
      <c r="G449" s="11"/>
    </row>
    <row r="450" spans="1:7" outlineLevel="3" customHeight="1">
      <c r="A450" s="12" t="s">
        <v>1259</v>
      </c>
      <c r="B450" t="s">
        <v>1260</v>
      </c>
      <c r="C450" t="s">
        <v>1261</v>
      </c>
      <c r="D450" s="8">
        <f>HYPERLINK("https://access-nsk.mobi/catalog/hoco_naushniki_polnorazmernye/76001/","ссылка")</f>
      </c>
      <c r="E450" s="9"/>
      <c r="F450" s="9"/>
      <c r="G450" s="10"/>
    </row>
    <row r="451" spans="1:7" outlineLevel="3" customHeight="1">
      <c r="A451" s="12" t="s">
        <v>1262</v>
      </c>
      <c r="B451" t="s">
        <v>1263</v>
      </c>
      <c r="C451" t="s">
        <v>1264</v>
      </c>
      <c r="D451" s="8">
        <f>HYPERLINK("https://access-nsk.mobi/catalog/hoco_naushniki_polnorazmernye/76499/","ссылка")</f>
      </c>
      <c r="E451" s="9"/>
      <c r="F451" s="9"/>
      <c r="G451" s="10"/>
    </row>
    <row r="452" spans="1:7" outlineLevel="3" customHeight="1">
      <c r="A452" s="12" t="s">
        <v>1265</v>
      </c>
      <c r="B452" t="s">
        <v>1266</v>
      </c>
      <c r="C452" t="s">
        <v>1267</v>
      </c>
      <c r="D452" s="8">
        <f>HYPERLINK("https://access-nsk.mobi/catalog/hoco_naushniki_polnorazmernye/64994/","ссылка")</f>
      </c>
      <c r="E452" s="9"/>
      <c r="F452" s="9"/>
      <c r="G452" s="10"/>
    </row>
    <row r="453" spans="1:7" outlineLevel="3" customHeight="1">
      <c r="A453" s="12" t="s">
        <v>1268</v>
      </c>
      <c r="B453" t="s">
        <v>1269</v>
      </c>
      <c r="C453" t="s">
        <v>1270</v>
      </c>
      <c r="D453" s="8">
        <f>HYPERLINK("https://access-nsk.mobi/catalog/hoco_naushniki_polnorazmernye/44776/","ссылка")</f>
      </c>
      <c r="E453" s="9"/>
      <c r="F453" s="9"/>
      <c r="G453" s="10"/>
    </row>
    <row r="454" spans="1:7" s="3" customFormat="1" outlineLevel="1" customHeight="1">
      <c r="A454" s="6" t="s">
        <v>1271</v>
      </c>
      <c r="B454" s="6"/>
      <c r="C454" s="6"/>
      <c r="D454" s="6"/>
      <c r="E454" s="6"/>
      <c r="F454" s="6"/>
      <c r="G454" s="6"/>
    </row>
    <row r="455" spans="1:7" s="3" customFormat="1" outlineLevel="2" customHeight="1">
      <c r="A455" s="11" t="s">
        <v>1272</v>
      </c>
      <c r="B455" s="11"/>
      <c r="C455" s="11"/>
      <c r="D455" s="11"/>
      <c r="E455" s="11"/>
      <c r="F455" s="11"/>
      <c r="G455" s="11"/>
    </row>
    <row r="456" spans="1:7" outlineLevel="3" customHeight="1">
      <c r="A456" s="12" t="s">
        <v>1273</v>
      </c>
      <c r="B456" t="s">
        <v>1274</v>
      </c>
      <c r="C456" t="s">
        <v>1275</v>
      </c>
      <c r="D456" s="8">
        <f>HYPERLINK("https://access-nsk.mobi/catalog/hoco_naushniki_polnorazmernye_bluetooth/71390/","ссылка")</f>
      </c>
      <c r="E456" s="9"/>
      <c r="F456" s="9"/>
      <c r="G456" s="10"/>
    </row>
    <row r="457" spans="1:7" outlineLevel="3" customHeight="1">
      <c r="A457" s="12" t="s">
        <v>1276</v>
      </c>
      <c r="B457" t="s">
        <v>1277</v>
      </c>
      <c r="C457" t="s">
        <v>1278</v>
      </c>
      <c r="D457" s="8">
        <f>HYPERLINK("https://access-nsk.mobi/catalog/hoco_naushniki_polnorazmernye_bluetooth/72866/","ссылка")</f>
      </c>
      <c r="E457" s="9"/>
      <c r="F457" s="9"/>
      <c r="G457" s="10"/>
    </row>
    <row r="458" spans="1:7" outlineLevel="3" customHeight="1">
      <c r="A458" s="12" t="s">
        <v>1279</v>
      </c>
      <c r="B458" t="s">
        <v>1280</v>
      </c>
      <c r="C458" t="s">
        <v>1281</v>
      </c>
      <c r="D458" s="8">
        <f>HYPERLINK("https://access-nsk.mobi/catalog/hoco_naushniki_polnorazmernye_bluetooth/67678/","ссылка")</f>
      </c>
      <c r="E458" s="9"/>
      <c r="F458" s="9"/>
      <c r="G458" s="10"/>
    </row>
    <row r="459" spans="1:7" outlineLevel="3" customHeight="1">
      <c r="A459" s="12" t="s">
        <v>1282</v>
      </c>
      <c r="B459" t="s">
        <v>1283</v>
      </c>
      <c r="C459" t="s">
        <v>1284</v>
      </c>
      <c r="D459" s="8">
        <f>HYPERLINK("https://access-nsk.mobi/catalog/hoco_naushniki_polnorazmernye_bluetooth/78297/","ссылка")</f>
      </c>
      <c r="E459" s="9"/>
      <c r="F459" s="9"/>
      <c r="G459" s="10"/>
    </row>
    <row r="460" spans="1:7" outlineLevel="3" customHeight="1">
      <c r="A460" s="12" t="s">
        <v>1285</v>
      </c>
      <c r="B460" t="s">
        <v>1286</v>
      </c>
      <c r="C460" t="s">
        <v>1287</v>
      </c>
      <c r="D460" s="8">
        <f>HYPERLINK("https://access-nsk.mobi/catalog/hoco_naushniki_polnorazmernye_bluetooth/68573/","ссылка")</f>
      </c>
      <c r="E460" s="9"/>
      <c r="F460" s="9"/>
      <c r="G460" s="10"/>
    </row>
    <row r="461" spans="1:7" outlineLevel="3" customHeight="1">
      <c r="A461" s="12" t="s">
        <v>1288</v>
      </c>
      <c r="B461" t="s">
        <v>1289</v>
      </c>
      <c r="C461" t="s">
        <v>1290</v>
      </c>
      <c r="D461" s="8">
        <f>HYPERLINK("https://access-nsk.mobi/catalog/hoco_naushniki_polnorazmernye_bluetooth/78296/","ссылка")</f>
      </c>
      <c r="E461" s="9"/>
      <c r="F461" s="9"/>
      <c r="G461" s="10"/>
    </row>
    <row r="462" spans="1:7" s="3" customFormat="1" outlineLevel="1" customHeight="1">
      <c r="A462" s="6" t="s">
        <v>1291</v>
      </c>
      <c r="B462" s="6"/>
      <c r="C462" s="6"/>
      <c r="D462" s="6"/>
      <c r="E462" s="6"/>
      <c r="F462" s="6"/>
      <c r="G462" s="6"/>
    </row>
    <row r="463" spans="1:7" s="3" customFormat="1" outlineLevel="2" customHeight="1">
      <c r="A463" s="11" t="s">
        <v>1292</v>
      </c>
      <c r="B463" s="11"/>
      <c r="C463" s="11"/>
      <c r="D463" s="11"/>
      <c r="E463" s="11"/>
      <c r="F463" s="11"/>
      <c r="G463" s="11"/>
    </row>
    <row r="464" spans="1:7" s="3" customFormat="1" outlineLevel="3" customHeight="1">
      <c r="A464" s="13" t="s">
        <v>1293</v>
      </c>
      <c r="B464" s="13"/>
      <c r="C464" s="13"/>
      <c r="D464" s="13"/>
      <c r="E464" s="13"/>
      <c r="F464" s="13"/>
      <c r="G464" s="13"/>
    </row>
    <row r="465" spans="1:7" outlineLevel="4" customHeight="1">
      <c r="A465" s="14" t="s">
        <v>1294</v>
      </c>
      <c r="B465" t="s">
        <v>1295</v>
      </c>
      <c r="C465" t="s">
        <v>1296</v>
      </c>
      <c r="D465" s="8">
        <f>HYPERLINK("https://access-nsk.mobi/catalog/kolonki_s_bluetooth_hoco/75097/","ссылка")</f>
      </c>
      <c r="E465" s="9"/>
      <c r="F465" s="9"/>
      <c r="G465" s="10"/>
    </row>
    <row r="466" spans="1:7" s="3" customFormat="1" outlineLevel="1" customHeight="1">
      <c r="A466" s="6" t="s">
        <v>1297</v>
      </c>
      <c r="B466" s="6"/>
      <c r="C466" s="6"/>
      <c r="D466" s="6"/>
      <c r="E466" s="6"/>
      <c r="F466" s="6"/>
      <c r="G466" s="6"/>
    </row>
    <row r="467" spans="1:7" s="3" customFormat="1" outlineLevel="2" customHeight="1">
      <c r="A467" s="11" t="s">
        <v>1298</v>
      </c>
      <c r="B467" s="11"/>
      <c r="C467" s="11"/>
      <c r="D467" s="11"/>
      <c r="E467" s="11"/>
      <c r="F467" s="11"/>
      <c r="G467" s="11"/>
    </row>
    <row r="468" spans="1:7" outlineLevel="3" customHeight="1">
      <c r="A468" s="12" t="s">
        <v>1299</v>
      </c>
      <c r="B468" t="s">
        <v>1300</v>
      </c>
      <c r="C468" t="s">
        <v>1301</v>
      </c>
      <c r="D468" s="8">
        <f>HYPERLINK("https://access-nsk.mobi/catalog/bluetooth_garnitura_hoco/52931/","ссылка")</f>
      </c>
      <c r="E468" s="9"/>
      <c r="F468" s="9"/>
      <c r="G468" s="10"/>
    </row>
    <row r="469" spans="1:7" outlineLevel="3" customHeight="1">
      <c r="A469" s="12" t="s">
        <v>1302</v>
      </c>
      <c r="B469" t="s">
        <v>1303</v>
      </c>
      <c r="C469" t="s">
        <v>1304</v>
      </c>
      <c r="D469" s="8">
        <f>HYPERLINK("https://access-nsk.mobi/catalog/bluetooth_garnitura_hoco/60978/","ссылка")</f>
      </c>
      <c r="E469" s="9"/>
      <c r="F469" s="9"/>
      <c r="G469" s="10"/>
    </row>
    <row r="470" spans="1:7" outlineLevel="3" customHeight="1">
      <c r="A470" s="12" t="s">
        <v>1305</v>
      </c>
      <c r="B470" t="s">
        <v>1306</v>
      </c>
      <c r="C470" t="s">
        <v>1307</v>
      </c>
      <c r="D470" s="8">
        <f>HYPERLINK("https://access-nsk.mobi/catalog/bluetooth_garnitura_hoco/52927/","ссылка")</f>
      </c>
      <c r="E470" s="9"/>
      <c r="F470" s="9"/>
      <c r="G470" s="10"/>
    </row>
    <row r="471" spans="1:7" outlineLevel="3" customHeight="1">
      <c r="A471" s="12" t="s">
        <v>1308</v>
      </c>
      <c r="B471" t="s">
        <v>1309</v>
      </c>
      <c r="C471" t="s">
        <v>1310</v>
      </c>
      <c r="D471" s="8">
        <f>HYPERLINK("https://access-nsk.mobi/catalog/bluetooth_garnitura_hoco/52925/","ссылка")</f>
      </c>
      <c r="E471" s="9"/>
      <c r="F471" s="9"/>
      <c r="G471" s="10"/>
    </row>
    <row r="472" spans="1:7" outlineLevel="3" customHeight="1">
      <c r="A472" s="12" t="s">
        <v>1311</v>
      </c>
      <c r="B472" t="s">
        <v>1312</v>
      </c>
      <c r="C472" t="s">
        <v>1313</v>
      </c>
      <c r="D472" s="8">
        <f>HYPERLINK("https://access-nsk.mobi/catalog/bluetooth_garnitura_hoco/52918/","ссылка")</f>
      </c>
      <c r="E472" s="9"/>
      <c r="F472" s="9"/>
      <c r="G472" s="10"/>
    </row>
    <row r="473" spans="1:7" outlineLevel="3" customHeight="1">
      <c r="A473" s="12" t="s">
        <v>1314</v>
      </c>
      <c r="B473" t="s">
        <v>1315</v>
      </c>
      <c r="C473" t="s">
        <v>1316</v>
      </c>
      <c r="D473" s="8">
        <f>HYPERLINK("https://access-nsk.mobi/catalog/bluetooth_garnitura_hoco/77581/","ссылка")</f>
      </c>
      <c r="E473" s="9"/>
      <c r="F473" s="9"/>
      <c r="G473" s="10"/>
    </row>
    <row r="474" spans="1:7" outlineLevel="3" customHeight="1">
      <c r="A474" s="12" t="s">
        <v>1317</v>
      </c>
      <c r="B474" t="s">
        <v>1318</v>
      </c>
      <c r="C474" t="s">
        <v>1319</v>
      </c>
      <c r="D474" s="8">
        <f>HYPERLINK("https://access-nsk.mobi/catalog/bluetooth_garnitura_hoco/76436/","ссылка")</f>
      </c>
      <c r="E474" s="9"/>
      <c r="F474" s="9"/>
      <c r="G474" s="10"/>
    </row>
    <row r="475" spans="1:7" outlineLevel="3" customHeight="1">
      <c r="A475" s="12" t="s">
        <v>1320</v>
      </c>
      <c r="B475" t="s">
        <v>1321</v>
      </c>
      <c r="C475" t="s">
        <v>1322</v>
      </c>
      <c r="D475" s="8">
        <f>HYPERLINK("https://access-nsk.mobi/catalog/bluetooth_garnitura_hoco/78754/","ссылка")</f>
      </c>
      <c r="E475" s="9"/>
      <c r="F475" s="9"/>
      <c r="G475" s="10"/>
    </row>
    <row r="476" spans="1:7" s="3" customFormat="1" outlineLevel="1" customHeight="1">
      <c r="A476" s="6" t="s">
        <v>1323</v>
      </c>
      <c r="B476" s="6"/>
      <c r="C476" s="6"/>
      <c r="D476" s="6"/>
      <c r="E476" s="6"/>
      <c r="F476" s="6"/>
      <c r="G476" s="6"/>
    </row>
    <row r="477" spans="1:7" s="3" customFormat="1" outlineLevel="2" customHeight="1">
      <c r="A477" s="11" t="s">
        <v>1324</v>
      </c>
      <c r="B477" s="11"/>
      <c r="C477" s="11"/>
      <c r="D477" s="11"/>
      <c r="E477" s="11"/>
      <c r="F477" s="11"/>
      <c r="G477" s="11"/>
    </row>
    <row r="478" spans="1:7" outlineLevel="3" customHeight="1">
      <c r="A478" s="12" t="s">
        <v>1325</v>
      </c>
      <c r="B478" t="s">
        <v>1326</v>
      </c>
      <c r="C478" t="s">
        <v>1327</v>
      </c>
      <c r="D478" s="8">
        <f>HYPERLINK("https://access-nsk.mobi/catalog/fm_modulyator_bluetooth/53251/","ссылка")</f>
      </c>
      <c r="E478" s="9"/>
      <c r="F478" s="9"/>
      <c r="G478" s="10"/>
    </row>
    <row r="479" spans="1:7" outlineLevel="3" customHeight="1">
      <c r="A479" s="12" t="s">
        <v>1328</v>
      </c>
      <c r="B479" t="s">
        <v>1329</v>
      </c>
      <c r="C479" t="s">
        <v>1330</v>
      </c>
      <c r="D479" s="8">
        <f>HYPERLINK("https://access-nsk.mobi/catalog/fm_modulyator_bluetooth/61278/","ссылка")</f>
      </c>
      <c r="E479" s="9"/>
      <c r="F479" s="9"/>
      <c r="G479" s="10"/>
    </row>
    <row r="480" spans="1:7" outlineLevel="3" customHeight="1">
      <c r="A480" s="12" t="s">
        <v>1331</v>
      </c>
      <c r="B480" t="s">
        <v>1332</v>
      </c>
      <c r="C480" t="s">
        <v>1333</v>
      </c>
      <c r="D480" s="8">
        <f>HYPERLINK("https://access-nsk.mobi/catalog/fm_modulyator_bluetooth/71361/","ссылка")</f>
      </c>
      <c r="E480" s="9"/>
      <c r="F480" s="9"/>
      <c r="G480" s="10"/>
    </row>
    <row r="481" spans="1:7" outlineLevel="3" customHeight="1">
      <c r="A481" s="12" t="s">
        <v>1334</v>
      </c>
      <c r="B481" t="s">
        <v>1335</v>
      </c>
      <c r="C481" t="s">
        <v>1336</v>
      </c>
      <c r="D481" s="8">
        <f>HYPERLINK("https://access-nsk.mobi/catalog/fm_modulyator_bluetooth/78901/","ссылка")</f>
      </c>
      <c r="E481" s="9"/>
      <c r="F481" s="9"/>
      <c r="G481" s="10"/>
    </row>
    <row r="482" spans="1:7" s="3" customFormat="1" outlineLevel="1" customHeight="1">
      <c r="A482" s="6" t="s">
        <v>1337</v>
      </c>
      <c r="B482" s="6"/>
      <c r="C482" s="6"/>
      <c r="D482" s="6"/>
      <c r="E482" s="6"/>
      <c r="F482" s="6"/>
      <c r="G482" s="6"/>
    </row>
    <row r="483" spans="1:7" s="3" customFormat="1" outlineLevel="2" customHeight="1">
      <c r="A483" s="11" t="s">
        <v>1338</v>
      </c>
      <c r="B483" s="11"/>
      <c r="C483" s="11"/>
      <c r="D483" s="11"/>
      <c r="E483" s="11"/>
      <c r="F483" s="11"/>
      <c r="G483" s="11"/>
    </row>
    <row r="484" spans="1:7" outlineLevel="3" customHeight="1">
      <c r="A484" s="12" t="s">
        <v>1339</v>
      </c>
      <c r="B484" t="s">
        <v>1340</v>
      </c>
      <c r="C484" t="s">
        <v>1341</v>
      </c>
      <c r="D484" s="8">
        <f>HYPERLINK("https://access-nsk.mobi/catalog/hoco_naushniki_s_mikrofonom/61009/","ссылка")</f>
      </c>
      <c r="E484" s="9"/>
      <c r="F484" s="9"/>
      <c r="G484" s="10"/>
    </row>
    <row r="485" spans="1:7" outlineLevel="3" customHeight="1">
      <c r="A485" s="12" t="s">
        <v>1342</v>
      </c>
      <c r="B485" t="s">
        <v>1343</v>
      </c>
      <c r="C485" t="s">
        <v>1344</v>
      </c>
      <c r="D485" s="8">
        <f>HYPERLINK("https://access-nsk.mobi/catalog/hoco_naushniki_s_mikrofonom/43098/","ссылка")</f>
      </c>
      <c r="E485" s="9"/>
      <c r="F485" s="9"/>
      <c r="G485" s="10"/>
    </row>
    <row r="486" spans="1:7" outlineLevel="3" customHeight="1">
      <c r="A486" s="12" t="s">
        <v>1345</v>
      </c>
      <c r="B486" t="s">
        <v>1346</v>
      </c>
      <c r="C486" t="s">
        <v>1347</v>
      </c>
      <c r="D486" s="8">
        <f>HYPERLINK("https://access-nsk.mobi/catalog/hoco_naushniki_s_mikrofonom/78509/","ссылка")</f>
      </c>
      <c r="E486" s="9"/>
      <c r="F486" s="9"/>
      <c r="G486" s="10"/>
    </row>
    <row r="487" spans="1:7" outlineLevel="3" customHeight="1">
      <c r="A487" s="12" t="s">
        <v>1348</v>
      </c>
      <c r="B487" t="s">
        <v>1349</v>
      </c>
      <c r="C487" t="s">
        <v>1350</v>
      </c>
      <c r="D487" s="8">
        <f>HYPERLINK("https://access-nsk.mobi/catalog/hoco_naushniki_s_mikrofonom/70826/","ссылка")</f>
      </c>
      <c r="E487" s="9"/>
      <c r="F487" s="9"/>
      <c r="G487" s="10"/>
    </row>
    <row r="488" spans="1:7" outlineLevel="3" customHeight="1">
      <c r="A488" s="12" t="s">
        <v>1351</v>
      </c>
      <c r="B488" t="s">
        <v>1352</v>
      </c>
      <c r="C488" t="s">
        <v>1353</v>
      </c>
      <c r="D488" s="8">
        <f>HYPERLINK("https://access-nsk.mobi/catalog/hoco_naushniki_s_mikrofonom/43193/","ссылка")</f>
      </c>
      <c r="E488" s="9"/>
      <c r="F488" s="9"/>
      <c r="G488" s="10"/>
    </row>
    <row r="489" spans="1:7" outlineLevel="3" customHeight="1">
      <c r="A489" s="12" t="s">
        <v>1354</v>
      </c>
      <c r="B489" t="s">
        <v>1355</v>
      </c>
      <c r="C489" t="s">
        <v>1356</v>
      </c>
      <c r="D489" s="8">
        <f>HYPERLINK("https://access-nsk.mobi/catalog/hoco_naushniki_s_mikrofonom/43194/","ссылка")</f>
      </c>
      <c r="E489" s="9"/>
      <c r="F489" s="9"/>
      <c r="G489" s="10"/>
    </row>
    <row r="490" spans="1:7" outlineLevel="3" customHeight="1">
      <c r="A490" s="12" t="s">
        <v>1357</v>
      </c>
      <c r="B490" t="s">
        <v>1358</v>
      </c>
      <c r="C490" t="s">
        <v>1359</v>
      </c>
      <c r="D490" s="8">
        <f>HYPERLINK("https://access-nsk.mobi/catalog/hoco_naushniki_s_mikrofonom/37431/","ссылка")</f>
      </c>
      <c r="E490" s="9"/>
      <c r="F490" s="9"/>
      <c r="G490" s="10"/>
    </row>
    <row r="491" spans="1:7" outlineLevel="3" customHeight="1">
      <c r="A491" s="12" t="s">
        <v>1360</v>
      </c>
      <c r="B491" t="s">
        <v>1361</v>
      </c>
      <c r="C491" t="s">
        <v>1362</v>
      </c>
      <c r="D491" s="8">
        <f>HYPERLINK("https://access-nsk.mobi/catalog/hoco_naushniki_s_mikrofonom/44310/","ссылка")</f>
      </c>
      <c r="E491" s="9"/>
      <c r="F491" s="9"/>
      <c r="G491" s="10"/>
    </row>
    <row r="492" spans="1:7" outlineLevel="3" customHeight="1">
      <c r="A492" s="12" t="s">
        <v>1363</v>
      </c>
      <c r="B492" t="s">
        <v>1364</v>
      </c>
      <c r="C492" t="s">
        <v>1365</v>
      </c>
      <c r="D492" s="8">
        <f>HYPERLINK("https://access-nsk.mobi/catalog/hoco_naushniki_s_mikrofonom/29231/","ссылка")</f>
      </c>
      <c r="E492" s="9"/>
      <c r="F492" s="9"/>
      <c r="G492" s="10"/>
    </row>
    <row r="493" spans="1:7" outlineLevel="3" customHeight="1">
      <c r="A493" s="12" t="s">
        <v>1366</v>
      </c>
      <c r="B493" t="s">
        <v>1367</v>
      </c>
      <c r="C493" t="s">
        <v>1368</v>
      </c>
      <c r="D493" s="8">
        <f>HYPERLINK("https://access-nsk.mobi/catalog/hoco_naushniki_s_mikrofonom/43100/","ссылка")</f>
      </c>
      <c r="E493" s="9"/>
      <c r="F493" s="9"/>
      <c r="G493" s="10"/>
    </row>
    <row r="494" spans="1:7" outlineLevel="3" customHeight="1">
      <c r="A494" s="12" t="s">
        <v>1369</v>
      </c>
      <c r="B494" t="s">
        <v>1370</v>
      </c>
      <c r="C494" t="s">
        <v>1371</v>
      </c>
      <c r="D494" s="8">
        <f>HYPERLINK("https://access-nsk.mobi/catalog/hoco_naushniki_s_mikrofonom/44311/","ссылка")</f>
      </c>
      <c r="E494" s="9"/>
      <c r="F494" s="9"/>
      <c r="G494" s="10"/>
    </row>
    <row r="495" spans="1:7" outlineLevel="3" customHeight="1">
      <c r="A495" s="12" t="s">
        <v>1372</v>
      </c>
      <c r="B495" t="s">
        <v>1373</v>
      </c>
      <c r="C495" t="s">
        <v>1374</v>
      </c>
      <c r="D495" s="8">
        <f>HYPERLINK("https://access-nsk.mobi/catalog/hoco_naushniki_s_mikrofonom/29054/","ссылка")</f>
      </c>
      <c r="E495" s="9"/>
      <c r="F495" s="9"/>
      <c r="G495" s="10"/>
    </row>
    <row r="496" spans="1:7" outlineLevel="3" customHeight="1">
      <c r="A496" s="12" t="s">
        <v>1375</v>
      </c>
      <c r="B496" t="s">
        <v>1376</v>
      </c>
      <c r="C496" t="s">
        <v>1377</v>
      </c>
      <c r="D496" s="8">
        <f>HYPERLINK("https://access-nsk.mobi/catalog/hoco_naushniki_s_mikrofonom/43088/","ссылка")</f>
      </c>
      <c r="E496" s="9"/>
      <c r="F496" s="9"/>
      <c r="G496" s="10"/>
    </row>
    <row r="497" spans="1:7" outlineLevel="3" customHeight="1">
      <c r="A497" s="12" t="s">
        <v>1378</v>
      </c>
      <c r="B497" t="s">
        <v>1379</v>
      </c>
      <c r="C497" t="s">
        <v>1380</v>
      </c>
      <c r="D497" s="8">
        <f>HYPERLINK("https://access-nsk.mobi/catalog/hoco_naushniki_s_mikrofonom/28159/","ссылка")</f>
      </c>
      <c r="E497" s="9"/>
      <c r="F497" s="9"/>
      <c r="G497" s="10"/>
    </row>
    <row r="498" spans="1:7" outlineLevel="3" customHeight="1">
      <c r="A498" s="12" t="s">
        <v>1381</v>
      </c>
      <c r="B498" t="s">
        <v>1382</v>
      </c>
      <c r="C498" t="s">
        <v>1383</v>
      </c>
      <c r="D498" s="8">
        <f>HYPERLINK("https://access-nsk.mobi/catalog/hoco_naushniki_s_mikrofonom/44323/","ссылка")</f>
      </c>
      <c r="E498" s="9"/>
      <c r="F498" s="9"/>
      <c r="G498" s="10"/>
    </row>
    <row r="499" spans="1:7" outlineLevel="3" customHeight="1">
      <c r="A499" s="12" t="s">
        <v>1384</v>
      </c>
      <c r="B499" t="s">
        <v>1385</v>
      </c>
      <c r="C499" t="s">
        <v>1386</v>
      </c>
      <c r="D499" s="8">
        <f>HYPERLINK("https://access-nsk.mobi/catalog/hoco_naushniki_s_mikrofonom/44324/","ссылка")</f>
      </c>
      <c r="E499" s="9"/>
      <c r="F499" s="9"/>
      <c r="G499" s="10"/>
    </row>
    <row r="500" spans="1:7" outlineLevel="3" customHeight="1">
      <c r="A500" s="12" t="s">
        <v>1387</v>
      </c>
      <c r="B500" t="s">
        <v>1388</v>
      </c>
      <c r="C500" t="s">
        <v>1389</v>
      </c>
      <c r="D500" s="8">
        <f>HYPERLINK("https://access-nsk.mobi/catalog/hoco_naushniki_s_mikrofonom/43064/","ссылка")</f>
      </c>
      <c r="E500" s="9"/>
      <c r="F500" s="9"/>
      <c r="G500" s="10"/>
    </row>
    <row r="501" spans="1:7" outlineLevel="3" customHeight="1">
      <c r="A501" s="12" t="s">
        <v>1390</v>
      </c>
      <c r="B501" t="s">
        <v>1391</v>
      </c>
      <c r="C501" t="s">
        <v>1392</v>
      </c>
      <c r="D501" s="8">
        <f>HYPERLINK("https://access-nsk.mobi/catalog/hoco_naushniki_s_mikrofonom/43195/","ссылка")</f>
      </c>
      <c r="E501" s="9"/>
      <c r="F501" s="9"/>
      <c r="G501" s="10"/>
    </row>
    <row r="502" spans="1:7" outlineLevel="3" customHeight="1">
      <c r="A502" s="12" t="s">
        <v>1393</v>
      </c>
      <c r="B502" t="s">
        <v>1394</v>
      </c>
      <c r="C502" t="s">
        <v>1395</v>
      </c>
      <c r="D502" s="8">
        <f>HYPERLINK("https://access-nsk.mobi/catalog/hoco_naushniki_s_mikrofonom/52909/","ссылка")</f>
      </c>
      <c r="E502" s="9"/>
      <c r="F502" s="9"/>
      <c r="G502" s="10"/>
    </row>
    <row r="503" spans="1:7" outlineLevel="3" customHeight="1">
      <c r="A503" s="12" t="s">
        <v>1396</v>
      </c>
      <c r="B503" t="s">
        <v>1397</v>
      </c>
      <c r="C503" t="s">
        <v>1398</v>
      </c>
      <c r="D503" s="8">
        <f>HYPERLINK("https://access-nsk.mobi/catalog/hoco_naushniki_s_mikrofonom/31299/","ссылка")</f>
      </c>
      <c r="E503" s="9"/>
      <c r="F503" s="9"/>
      <c r="G503" s="10"/>
    </row>
    <row r="504" spans="1:7" outlineLevel="3" customHeight="1">
      <c r="A504" s="12" t="s">
        <v>1399</v>
      </c>
      <c r="B504" t="s">
        <v>1400</v>
      </c>
      <c r="C504" t="s">
        <v>1401</v>
      </c>
      <c r="D504" s="8">
        <f>HYPERLINK("https://access-nsk.mobi/catalog/hoco_naushniki_s_mikrofonom/44327/","ссылка")</f>
      </c>
      <c r="E504" s="9"/>
      <c r="F504" s="9"/>
      <c r="G504" s="10"/>
    </row>
    <row r="505" spans="1:7" outlineLevel="3" customHeight="1">
      <c r="A505" s="12" t="s">
        <v>1402</v>
      </c>
      <c r="B505" t="s">
        <v>1403</v>
      </c>
      <c r="C505" t="s">
        <v>1404</v>
      </c>
      <c r="D505" s="8">
        <f>HYPERLINK("https://access-nsk.mobi/catalog/hoco_naushniki_s_mikrofonom/44329/","ссылка")</f>
      </c>
      <c r="E505" s="9"/>
      <c r="F505" s="9"/>
      <c r="G505" s="10"/>
    </row>
    <row r="506" spans="1:7" outlineLevel="3" customHeight="1">
      <c r="A506" s="12" t="s">
        <v>1405</v>
      </c>
      <c r="B506" t="s">
        <v>1406</v>
      </c>
      <c r="C506" t="s">
        <v>1407</v>
      </c>
      <c r="D506" s="8">
        <f>HYPERLINK("https://access-nsk.mobi/catalog/hoco_naushniki_s_mikrofonom/65125/","ссылка")</f>
      </c>
      <c r="E506" s="9"/>
      <c r="F506" s="9"/>
      <c r="G506" s="10"/>
    </row>
    <row r="507" spans="1:7" outlineLevel="3" customHeight="1">
      <c r="A507" s="12" t="s">
        <v>1408</v>
      </c>
      <c r="B507" t="s">
        <v>1409</v>
      </c>
      <c r="C507" t="s">
        <v>1410</v>
      </c>
      <c r="D507" s="8">
        <f>HYPERLINK("https://access-nsk.mobi/catalog/hoco_naushniki_s_mikrofonom/26866/","ссылка")</f>
      </c>
      <c r="E507" s="9"/>
      <c r="F507" s="9"/>
      <c r="G507" s="10"/>
    </row>
    <row r="508" spans="1:7" outlineLevel="3" customHeight="1">
      <c r="A508" s="12" t="s">
        <v>1411</v>
      </c>
      <c r="B508" t="s">
        <v>1412</v>
      </c>
      <c r="C508" t="s">
        <v>1413</v>
      </c>
      <c r="D508" s="8">
        <f>HYPERLINK("https://access-nsk.mobi/catalog/hoco_naushniki_s_mikrofonom/43137/","ссылка")</f>
      </c>
      <c r="E508" s="9"/>
      <c r="F508" s="9"/>
      <c r="G508" s="10"/>
    </row>
    <row r="509" spans="1:7" outlineLevel="3" customHeight="1">
      <c r="A509" s="12" t="s">
        <v>1414</v>
      </c>
      <c r="B509" t="s">
        <v>1415</v>
      </c>
      <c r="C509" t="s">
        <v>1416</v>
      </c>
      <c r="D509" s="8">
        <f>HYPERLINK("https://access-nsk.mobi/catalog/hoco_naushniki_s_mikrofonom/43138/","ссылка")</f>
      </c>
      <c r="E509" s="9"/>
      <c r="F509" s="9"/>
      <c r="G509" s="10"/>
    </row>
    <row r="510" spans="1:7" outlineLevel="3" customHeight="1">
      <c r="A510" s="12" t="s">
        <v>1417</v>
      </c>
      <c r="B510" t="s">
        <v>1418</v>
      </c>
      <c r="C510" t="s">
        <v>1419</v>
      </c>
      <c r="D510" s="8">
        <f>HYPERLINK("https://access-nsk.mobi/catalog/hoco_naushniki_s_mikrofonom/43139/","ссылка")</f>
      </c>
      <c r="E510" s="9"/>
      <c r="F510" s="9"/>
      <c r="G510" s="10"/>
    </row>
    <row r="511" spans="1:7" outlineLevel="3" customHeight="1">
      <c r="A511" s="12" t="s">
        <v>1420</v>
      </c>
      <c r="B511" t="s">
        <v>1421</v>
      </c>
      <c r="C511" t="s">
        <v>1422</v>
      </c>
      <c r="D511" s="8">
        <f>HYPERLINK("https://access-nsk.mobi/catalog/hoco_naushniki_s_mikrofonom/43140/","ссылка")</f>
      </c>
      <c r="E511" s="9"/>
      <c r="F511" s="9"/>
      <c r="G511" s="10"/>
    </row>
    <row r="512" spans="1:7" outlineLevel="3" customHeight="1">
      <c r="A512" s="12" t="s">
        <v>1423</v>
      </c>
      <c r="B512" t="s">
        <v>1424</v>
      </c>
      <c r="C512" t="s">
        <v>1425</v>
      </c>
      <c r="D512" s="8">
        <f>HYPERLINK("https://access-nsk.mobi/catalog/hoco_naushniki_s_mikrofonom/43135/","ссылка")</f>
      </c>
      <c r="E512" s="9"/>
      <c r="F512" s="9"/>
      <c r="G512" s="10"/>
    </row>
    <row r="513" spans="1:7" outlineLevel="3" customHeight="1">
      <c r="A513" s="12" t="s">
        <v>1426</v>
      </c>
      <c r="B513" t="s">
        <v>1427</v>
      </c>
      <c r="C513" t="s">
        <v>1428</v>
      </c>
      <c r="D513" s="8">
        <f>HYPERLINK("https://access-nsk.mobi/catalog/hoco_naushniki_s_mikrofonom/44326/","ссылка")</f>
      </c>
      <c r="E513" s="9"/>
      <c r="F513" s="9"/>
      <c r="G513" s="10"/>
    </row>
    <row r="514" spans="1:7" outlineLevel="3" customHeight="1">
      <c r="A514" s="12" t="s">
        <v>1429</v>
      </c>
      <c r="B514" t="s">
        <v>1430</v>
      </c>
      <c r="C514" t="s">
        <v>1431</v>
      </c>
      <c r="D514" s="8">
        <f>HYPERLINK("https://access-nsk.mobi/catalog/hoco_naushniki_s_mikrofonom/43136/","ссылка")</f>
      </c>
      <c r="E514" s="9"/>
      <c r="F514" s="9"/>
      <c r="G514" s="10"/>
    </row>
    <row r="515" spans="1:7" outlineLevel="3" customHeight="1">
      <c r="A515" s="12" t="s">
        <v>1432</v>
      </c>
      <c r="B515" t="s">
        <v>1433</v>
      </c>
      <c r="C515" t="s">
        <v>1434</v>
      </c>
      <c r="D515" s="8">
        <f>HYPERLINK("https://access-nsk.mobi/catalog/hoco_naushniki_s_mikrofonom/43170/","ссылка")</f>
      </c>
      <c r="E515" s="9"/>
      <c r="F515" s="9"/>
      <c r="G515" s="10"/>
    </row>
    <row r="516" spans="1:7" outlineLevel="3" customHeight="1">
      <c r="A516" s="12" t="s">
        <v>1435</v>
      </c>
      <c r="B516" t="s">
        <v>1436</v>
      </c>
      <c r="C516" t="s">
        <v>1437</v>
      </c>
      <c r="D516" s="8">
        <f>HYPERLINK("https://access-nsk.mobi/catalog/hoco_naushniki_s_mikrofonom/43169/","ссылка")</f>
      </c>
      <c r="E516" s="9"/>
      <c r="F516" s="9"/>
      <c r="G516" s="10"/>
    </row>
    <row r="517" spans="1:7" outlineLevel="3" customHeight="1">
      <c r="A517" s="12" t="s">
        <v>1438</v>
      </c>
      <c r="B517" t="s">
        <v>1439</v>
      </c>
      <c r="C517" t="s">
        <v>1440</v>
      </c>
      <c r="D517" s="8">
        <f>HYPERLINK("https://access-nsk.mobi/catalog/hoco_naushniki_s_mikrofonom/43164/","ссылка")</f>
      </c>
      <c r="E517" s="9"/>
      <c r="F517" s="9"/>
      <c r="G517" s="10"/>
    </row>
    <row r="518" spans="1:7" outlineLevel="3" customHeight="1">
      <c r="A518" s="12" t="s">
        <v>1441</v>
      </c>
      <c r="B518" t="s">
        <v>1442</v>
      </c>
      <c r="C518" t="s">
        <v>1443</v>
      </c>
      <c r="D518" s="8">
        <f>HYPERLINK("https://access-nsk.mobi/catalog/hoco_naushniki_s_mikrofonom/43163/","ссылка")</f>
      </c>
      <c r="E518" s="9"/>
      <c r="F518" s="9"/>
      <c r="G518" s="10"/>
    </row>
    <row r="519" spans="1:7" outlineLevel="3" customHeight="1">
      <c r="A519" s="12" t="s">
        <v>1444</v>
      </c>
      <c r="B519" t="s">
        <v>1445</v>
      </c>
      <c r="C519" t="s">
        <v>1446</v>
      </c>
      <c r="D519" s="8">
        <f>HYPERLINK("https://access-nsk.mobi/catalog/hoco_naushniki_s_mikrofonom/43168/","ссылка")</f>
      </c>
      <c r="E519" s="9"/>
      <c r="F519" s="9"/>
      <c r="G519" s="10"/>
    </row>
    <row r="520" spans="1:7" outlineLevel="3" customHeight="1">
      <c r="A520" s="12" t="s">
        <v>1447</v>
      </c>
      <c r="B520" t="s">
        <v>1448</v>
      </c>
      <c r="C520" t="s">
        <v>1449</v>
      </c>
      <c r="D520" s="8">
        <f>HYPERLINK("https://access-nsk.mobi/catalog/hoco_naushniki_s_mikrofonom/43166/","ссылка")</f>
      </c>
      <c r="E520" s="9"/>
      <c r="F520" s="9"/>
      <c r="G520" s="10"/>
    </row>
    <row r="521" spans="1:7" outlineLevel="3" customHeight="1">
      <c r="A521" s="12" t="s">
        <v>1450</v>
      </c>
      <c r="B521" t="s">
        <v>1451</v>
      </c>
      <c r="C521" t="s">
        <v>1452</v>
      </c>
      <c r="D521" s="8">
        <f>HYPERLINK("https://access-nsk.mobi/catalog/hoco_naushniki_s_mikrofonom/44316/","ссылка")</f>
      </c>
      <c r="E521" s="9"/>
      <c r="F521" s="9"/>
      <c r="G521" s="10"/>
    </row>
    <row r="522" spans="1:7" outlineLevel="3" customHeight="1">
      <c r="A522" s="12" t="s">
        <v>1453</v>
      </c>
      <c r="B522" t="s">
        <v>1454</v>
      </c>
      <c r="C522" t="s">
        <v>1455</v>
      </c>
      <c r="D522" s="8">
        <f>HYPERLINK("https://access-nsk.mobi/catalog/hoco_naushniki_s_mikrofonom/44315/","ссылка")</f>
      </c>
      <c r="E522" s="9"/>
      <c r="F522" s="9"/>
      <c r="G522" s="10"/>
    </row>
    <row r="523" spans="1:7" outlineLevel="3" customHeight="1">
      <c r="A523" s="12" t="s">
        <v>1456</v>
      </c>
      <c r="B523" t="s">
        <v>1457</v>
      </c>
      <c r="C523" t="s">
        <v>1458</v>
      </c>
      <c r="D523" s="8">
        <f>HYPERLINK("https://access-nsk.mobi/catalog/hoco_naushniki_s_mikrofonom/46087/","ссылка")</f>
      </c>
      <c r="E523" s="9"/>
      <c r="F523" s="9"/>
      <c r="G523" s="10"/>
    </row>
    <row r="524" spans="1:7" outlineLevel="3" customHeight="1">
      <c r="A524" s="12" t="s">
        <v>1459</v>
      </c>
      <c r="B524" t="s">
        <v>1460</v>
      </c>
      <c r="C524" t="s">
        <v>1461</v>
      </c>
      <c r="D524" s="8">
        <f>HYPERLINK("https://access-nsk.mobi/catalog/hoco_naushniki_s_mikrofonom/61301/","ссылка")</f>
      </c>
      <c r="E524" s="9"/>
      <c r="F524" s="9"/>
      <c r="G524" s="10"/>
    </row>
    <row r="525" spans="1:7" outlineLevel="3" customHeight="1">
      <c r="A525" s="12" t="s">
        <v>1462</v>
      </c>
      <c r="B525" t="s">
        <v>1463</v>
      </c>
      <c r="C525" t="s">
        <v>1464</v>
      </c>
      <c r="D525" s="8">
        <f>HYPERLINK("https://access-nsk.mobi/catalog/hoco_naushniki_s_mikrofonom/46747/","ссылка")</f>
      </c>
      <c r="E525" s="9"/>
      <c r="F525" s="9"/>
      <c r="G525" s="10"/>
    </row>
    <row r="526" spans="1:7" outlineLevel="3" customHeight="1">
      <c r="A526" s="12" t="s">
        <v>1465</v>
      </c>
      <c r="B526" t="s">
        <v>1466</v>
      </c>
      <c r="C526" t="s">
        <v>1467</v>
      </c>
      <c r="D526" s="8">
        <f>HYPERLINK("https://access-nsk.mobi/catalog/hoco_naushniki_s_mikrofonom/65123/","ссылка")</f>
      </c>
      <c r="E526" s="9"/>
      <c r="F526" s="9"/>
      <c r="G526" s="10"/>
    </row>
    <row r="527" spans="1:7" outlineLevel="3" customHeight="1">
      <c r="A527" s="12" t="s">
        <v>1468</v>
      </c>
      <c r="B527" t="s">
        <v>1469</v>
      </c>
      <c r="C527" t="s">
        <v>1470</v>
      </c>
      <c r="D527" s="8">
        <f>HYPERLINK("https://access-nsk.mobi/catalog/hoco_naushniki_s_mikrofonom/46088/","ссылка")</f>
      </c>
      <c r="E527" s="9"/>
      <c r="F527" s="9"/>
      <c r="G527" s="10"/>
    </row>
    <row r="528" spans="1:7" outlineLevel="3" customHeight="1">
      <c r="A528" s="12" t="s">
        <v>1471</v>
      </c>
      <c r="B528" t="s">
        <v>1472</v>
      </c>
      <c r="C528" t="s">
        <v>1473</v>
      </c>
      <c r="D528" s="8">
        <f>HYPERLINK("https://access-nsk.mobi/catalog/hoco_naushniki_s_mikrofonom/49058/","ссылка")</f>
      </c>
      <c r="E528" s="9"/>
      <c r="F528" s="9"/>
      <c r="G528" s="10"/>
    </row>
    <row r="529" spans="1:7" outlineLevel="3" customHeight="1">
      <c r="A529" s="12" t="s">
        <v>1474</v>
      </c>
      <c r="B529" t="s">
        <v>1475</v>
      </c>
      <c r="C529" t="s">
        <v>1476</v>
      </c>
      <c r="D529" s="8">
        <f>HYPERLINK("https://access-nsk.mobi/catalog/hoco_naushniki_s_mikrofonom/49854/","ссылка")</f>
      </c>
      <c r="E529" s="9"/>
      <c r="F529" s="9"/>
      <c r="G529" s="10"/>
    </row>
    <row r="530" spans="1:7" outlineLevel="3" customHeight="1">
      <c r="A530" s="12" t="s">
        <v>1477</v>
      </c>
      <c r="B530" t="s">
        <v>1478</v>
      </c>
      <c r="C530" t="s">
        <v>1479</v>
      </c>
      <c r="D530" s="8">
        <f>HYPERLINK("https://access-nsk.mobi/catalog/hoco_naushniki_s_mikrofonom/49852/","ссылка")</f>
      </c>
      <c r="E530" s="9"/>
      <c r="F530" s="9"/>
      <c r="G530" s="10"/>
    </row>
    <row r="531" spans="1:7" outlineLevel="3" customHeight="1">
      <c r="A531" s="12" t="s">
        <v>1480</v>
      </c>
      <c r="B531" t="s">
        <v>1481</v>
      </c>
      <c r="C531" t="s">
        <v>1482</v>
      </c>
      <c r="D531" s="8">
        <f>HYPERLINK("https://access-nsk.mobi/catalog/hoco_naushniki_s_mikrofonom/49853/","ссылка")</f>
      </c>
      <c r="E531" s="9"/>
      <c r="F531" s="9"/>
      <c r="G531" s="10"/>
    </row>
    <row r="532" spans="1:7" outlineLevel="3" customHeight="1">
      <c r="A532" s="12" t="s">
        <v>1483</v>
      </c>
      <c r="B532" t="s">
        <v>1484</v>
      </c>
      <c r="C532" t="s">
        <v>1485</v>
      </c>
      <c r="D532" s="8">
        <f>HYPERLINK("https://access-nsk.mobi/catalog/hoco_naushniki_s_mikrofonom/49060/","ссылка")</f>
      </c>
      <c r="E532" s="9"/>
      <c r="F532" s="9"/>
      <c r="G532" s="10"/>
    </row>
    <row r="533" spans="1:7" outlineLevel="3" customHeight="1">
      <c r="A533" s="12" t="s">
        <v>1486</v>
      </c>
      <c r="B533" t="s">
        <v>1487</v>
      </c>
      <c r="C533" t="s">
        <v>1488</v>
      </c>
      <c r="D533" s="8">
        <f>HYPERLINK("https://access-nsk.mobi/catalog/hoco_naushniki_s_mikrofonom/49061/","ссылка")</f>
      </c>
      <c r="E533" s="9"/>
      <c r="F533" s="9"/>
      <c r="G533" s="10"/>
    </row>
    <row r="534" spans="1:7" outlineLevel="3" customHeight="1">
      <c r="A534" s="12" t="s">
        <v>1489</v>
      </c>
      <c r="B534" t="s">
        <v>1490</v>
      </c>
      <c r="C534" t="s">
        <v>1491</v>
      </c>
      <c r="D534" s="8">
        <f>HYPERLINK("https://access-nsk.mobi/catalog/hoco_naushniki_s_mikrofonom/49855/","ссылка")</f>
      </c>
      <c r="E534" s="9"/>
      <c r="F534" s="9"/>
      <c r="G534" s="10"/>
    </row>
    <row r="535" spans="1:7" outlineLevel="3" customHeight="1">
      <c r="A535" s="12" t="s">
        <v>1492</v>
      </c>
      <c r="B535" t="s">
        <v>1493</v>
      </c>
      <c r="C535" t="s">
        <v>1494</v>
      </c>
      <c r="D535" s="8">
        <f>HYPERLINK("https://access-nsk.mobi/catalog/hoco_naushniki_s_mikrofonom/49062/","ссылка")</f>
      </c>
      <c r="E535" s="9"/>
      <c r="F535" s="9"/>
      <c r="G535" s="10"/>
    </row>
    <row r="536" spans="1:7" outlineLevel="3" customHeight="1">
      <c r="A536" s="12" t="s">
        <v>1495</v>
      </c>
      <c r="B536" t="s">
        <v>1496</v>
      </c>
      <c r="C536" t="s">
        <v>1497</v>
      </c>
      <c r="D536" s="8">
        <f>HYPERLINK("https://access-nsk.mobi/catalog/hoco_naushniki_s_mikrofonom/60920/","ссылка")</f>
      </c>
      <c r="E536" s="9"/>
      <c r="F536" s="9"/>
      <c r="G536" s="10"/>
    </row>
    <row r="537" spans="1:7" outlineLevel="3" customHeight="1">
      <c r="A537" s="12" t="s">
        <v>1498</v>
      </c>
      <c r="B537" t="s">
        <v>1499</v>
      </c>
      <c r="C537" t="s">
        <v>1500</v>
      </c>
      <c r="D537" s="8">
        <f>HYPERLINK("https://access-nsk.mobi/catalog/hoco_naushniki_s_mikrofonom/53240/","ссылка")</f>
      </c>
      <c r="E537" s="9"/>
      <c r="F537" s="9"/>
      <c r="G537" s="10"/>
    </row>
    <row r="538" spans="1:7" outlineLevel="3" customHeight="1">
      <c r="A538" s="12" t="s">
        <v>1501</v>
      </c>
      <c r="B538" t="s">
        <v>1502</v>
      </c>
      <c r="C538" t="s">
        <v>1503</v>
      </c>
      <c r="D538" s="8">
        <f>HYPERLINK("https://access-nsk.mobi/catalog/hoco_naushniki_s_mikrofonom/53239/","ссылка")</f>
      </c>
      <c r="E538" s="9"/>
      <c r="F538" s="9"/>
      <c r="G538" s="10"/>
    </row>
    <row r="539" spans="1:7" outlineLevel="3" customHeight="1">
      <c r="A539" s="12" t="s">
        <v>1504</v>
      </c>
      <c r="B539" t="s">
        <v>1505</v>
      </c>
      <c r="C539" t="s">
        <v>1506</v>
      </c>
      <c r="D539" s="8">
        <f>HYPERLINK("https://access-nsk.mobi/catalog/hoco_naushniki_s_mikrofonom/53242/","ссылка")</f>
      </c>
      <c r="E539" s="9"/>
      <c r="F539" s="9"/>
      <c r="G539" s="10"/>
    </row>
    <row r="540" spans="1:7" outlineLevel="3" customHeight="1">
      <c r="A540" s="12" t="s">
        <v>1507</v>
      </c>
      <c r="B540" t="s">
        <v>1508</v>
      </c>
      <c r="C540" t="s">
        <v>1509</v>
      </c>
      <c r="D540" s="8">
        <f>HYPERLINK("https://access-nsk.mobi/catalog/hoco_naushniki_s_mikrofonom/56312/","ссылка")</f>
      </c>
      <c r="E540" s="9"/>
      <c r="F540" s="9"/>
      <c r="G540" s="10"/>
    </row>
    <row r="541" spans="1:7" outlineLevel="3" customHeight="1">
      <c r="A541" s="12" t="s">
        <v>1510</v>
      </c>
      <c r="B541" t="s">
        <v>1511</v>
      </c>
      <c r="C541" t="s">
        <v>1512</v>
      </c>
      <c r="D541" s="8">
        <f>HYPERLINK("https://access-nsk.mobi/catalog/hoco_naushniki_s_mikrofonom/56311/","ссылка")</f>
      </c>
      <c r="E541" s="9"/>
      <c r="F541" s="9"/>
      <c r="G541" s="10"/>
    </row>
    <row r="542" spans="1:7" outlineLevel="3" customHeight="1">
      <c r="A542" s="12" t="s">
        <v>1513</v>
      </c>
      <c r="B542" t="s">
        <v>1514</v>
      </c>
      <c r="C542" t="s">
        <v>1515</v>
      </c>
      <c r="D542" s="8">
        <f>HYPERLINK("https://access-nsk.mobi/catalog/hoco_naushniki_s_mikrofonom/68280/","ссылка")</f>
      </c>
      <c r="E542" s="9"/>
      <c r="F542" s="9"/>
      <c r="G542" s="10"/>
    </row>
    <row r="543" spans="1:7" outlineLevel="3" customHeight="1">
      <c r="A543" s="12" t="s">
        <v>1516</v>
      </c>
      <c r="B543" t="s">
        <v>1517</v>
      </c>
      <c r="C543" t="s">
        <v>1518</v>
      </c>
      <c r="D543" s="8">
        <f>HYPERLINK("https://access-nsk.mobi/catalog/hoco_naushniki_s_mikrofonom/68283/","ссылка")</f>
      </c>
      <c r="E543" s="9"/>
      <c r="F543" s="9"/>
      <c r="G543" s="10"/>
    </row>
    <row r="544" spans="1:7" outlineLevel="3" customHeight="1">
      <c r="A544" s="12" t="s">
        <v>1519</v>
      </c>
      <c r="B544" t="s">
        <v>1520</v>
      </c>
      <c r="C544" t="s">
        <v>1521</v>
      </c>
      <c r="D544" s="8">
        <f>HYPERLINK("https://access-nsk.mobi/catalog/hoco_naushniki_s_mikrofonom/70846/","ссылка")</f>
      </c>
      <c r="E544" s="9"/>
      <c r="F544" s="9"/>
      <c r="G544" s="10"/>
    </row>
    <row r="545" spans="1:7" outlineLevel="3" customHeight="1">
      <c r="A545" s="12" t="s">
        <v>1522</v>
      </c>
      <c r="B545" t="s">
        <v>1523</v>
      </c>
      <c r="C545" t="s">
        <v>1524</v>
      </c>
      <c r="D545" s="8">
        <f>HYPERLINK("https://access-nsk.mobi/catalog/hoco_naushniki_s_mikrofonom/70358/","ссылка")</f>
      </c>
      <c r="E545" s="9"/>
      <c r="F545" s="9"/>
      <c r="G545" s="10"/>
    </row>
    <row r="546" spans="1:7" outlineLevel="3" customHeight="1">
      <c r="A546" s="12" t="s">
        <v>1525</v>
      </c>
      <c r="B546" t="s">
        <v>1526</v>
      </c>
      <c r="C546" t="s">
        <v>1527</v>
      </c>
      <c r="D546" s="8">
        <f>HYPERLINK("https://access-nsk.mobi/catalog/hoco_naushniki_s_mikrofonom/68518/","ссылка")</f>
      </c>
      <c r="E546" s="9"/>
      <c r="F546" s="9"/>
      <c r="G546" s="10"/>
    </row>
    <row r="547" spans="1:7" outlineLevel="3" customHeight="1">
      <c r="A547" s="12" t="s">
        <v>1528</v>
      </c>
      <c r="B547" t="s">
        <v>1529</v>
      </c>
      <c r="C547" t="s">
        <v>1530</v>
      </c>
      <c r="D547" s="8">
        <f>HYPERLINK("https://access-nsk.mobi/catalog/hoco_naushniki_s_mikrofonom/65130/","ссылка")</f>
      </c>
      <c r="E547" s="9"/>
      <c r="F547" s="9"/>
      <c r="G547" s="10"/>
    </row>
    <row r="548" spans="1:7" outlineLevel="3" customHeight="1">
      <c r="A548" s="12" t="s">
        <v>1531</v>
      </c>
      <c r="B548" t="s">
        <v>1532</v>
      </c>
      <c r="C548" t="s">
        <v>1533</v>
      </c>
      <c r="D548" s="8">
        <f>HYPERLINK("https://access-nsk.mobi/catalog/hoco_naushniki_s_mikrofonom/64991/","ссылка")</f>
      </c>
      <c r="E548" s="9"/>
      <c r="F548" s="9"/>
      <c r="G548" s="10"/>
    </row>
    <row r="549" spans="1:7" outlineLevel="3" customHeight="1">
      <c r="A549" s="12" t="s">
        <v>1534</v>
      </c>
      <c r="B549" t="s">
        <v>1535</v>
      </c>
      <c r="C549" t="s">
        <v>1536</v>
      </c>
      <c r="D549" s="8">
        <f>HYPERLINK("https://access-nsk.mobi/catalog/hoco_naushniki_s_mikrofonom/64990/","ссылка")</f>
      </c>
      <c r="E549" s="9"/>
      <c r="F549" s="9"/>
      <c r="G549" s="10"/>
    </row>
    <row r="550" spans="1:7" outlineLevel="3" customHeight="1">
      <c r="A550" s="12" t="s">
        <v>1537</v>
      </c>
      <c r="B550" t="s">
        <v>1538</v>
      </c>
      <c r="C550" t="s">
        <v>1539</v>
      </c>
      <c r="D550" s="8">
        <f>HYPERLINK("https://access-nsk.mobi/catalog/hoco_naushniki_s_mikrofonom/68266/","ссылка")</f>
      </c>
      <c r="E550" s="9"/>
      <c r="F550" s="9"/>
      <c r="G550" s="10"/>
    </row>
    <row r="551" spans="1:7" outlineLevel="3" customHeight="1">
      <c r="A551" s="12" t="s">
        <v>1540</v>
      </c>
      <c r="B551" t="s">
        <v>1541</v>
      </c>
      <c r="C551" t="s">
        <v>1542</v>
      </c>
      <c r="D551" s="8">
        <f>HYPERLINK("https://access-nsk.mobi/catalog/hoco_naushniki_s_mikrofonom/70824/","ссылка")</f>
      </c>
      <c r="E551" s="9"/>
      <c r="F551" s="9"/>
      <c r="G551" s="10"/>
    </row>
    <row r="552" spans="1:7" s="3" customFormat="1" outlineLevel="1" customHeight="1">
      <c r="A552" s="6" t="s">
        <v>1543</v>
      </c>
      <c r="B552" s="6"/>
      <c r="C552" s="6"/>
      <c r="D552" s="6"/>
      <c r="E552" s="6"/>
      <c r="F552" s="6"/>
      <c r="G552" s="6"/>
    </row>
    <row r="553" spans="1:7" outlineLevel="2" customHeight="1">
      <c r="A553" s="7" t="s">
        <v>1544</v>
      </c>
      <c r="B553" t="s">
        <v>1545</v>
      </c>
      <c r="C553" t="s">
        <v>1546</v>
      </c>
      <c r="D553" s="8">
        <f>HYPERLINK("https://access-nsk.mobi/catalog/mikrofony/78650/","ссылка")</f>
      </c>
      <c r="E553" s="9"/>
      <c r="F553" s="9"/>
      <c r="G553" s="10"/>
    </row>
    <row r="554" spans="1:7" s="3" customFormat="1" customHeight="1">
      <c r="A554" s="5" t="s">
        <v>1547</v>
      </c>
      <c r="B554" s="5"/>
      <c r="C554" s="5"/>
      <c r="D554" s="5"/>
      <c r="E554" s="5"/>
      <c r="F554" s="5"/>
      <c r="G554" s="5"/>
    </row>
    <row r="555" spans="1:7" s="3" customFormat="1" outlineLevel="1" customHeight="1">
      <c r="A555" s="6" t="s">
        <v>1548</v>
      </c>
      <c r="B555" s="6"/>
      <c r="C555" s="6"/>
      <c r="D555" s="6"/>
      <c r="E555" s="6"/>
      <c r="F555" s="6"/>
      <c r="G555" s="6"/>
    </row>
    <row r="556" spans="1:7" s="3" customFormat="1" outlineLevel="2" customHeight="1">
      <c r="A556" s="11" t="s">
        <v>1549</v>
      </c>
      <c r="B556" s="11"/>
      <c r="C556" s="11"/>
      <c r="D556" s="11"/>
      <c r="E556" s="11"/>
      <c r="F556" s="11"/>
      <c r="G556" s="11"/>
    </row>
    <row r="557" spans="1:7" outlineLevel="3" customHeight="1">
      <c r="A557" s="12" t="s">
        <v>1550</v>
      </c>
      <c r="B557" t="s">
        <v>1551</v>
      </c>
      <c r="C557" t="s">
        <v>1552</v>
      </c>
      <c r="D557" s="8">
        <f>HYPERLINK("https://access-nsk.mobi/catalog/avtoderzhatel_hoco/43147/","ссылка")</f>
      </c>
      <c r="E557" s="9"/>
      <c r="F557" s="9"/>
      <c r="G557" s="10"/>
    </row>
    <row r="558" spans="1:7" outlineLevel="3" customHeight="1">
      <c r="A558" s="12" t="s">
        <v>1553</v>
      </c>
      <c r="B558" t="s">
        <v>1554</v>
      </c>
      <c r="C558" t="s">
        <v>1555</v>
      </c>
      <c r="D558" s="8">
        <f>HYPERLINK("https://access-nsk.mobi/catalog/avtoderzhatel_hoco/43146/","ссылка")</f>
      </c>
      <c r="E558" s="9"/>
      <c r="F558" s="9"/>
      <c r="G558" s="10"/>
    </row>
    <row r="559" spans="1:7" outlineLevel="3" customHeight="1">
      <c r="A559" s="12" t="s">
        <v>1556</v>
      </c>
      <c r="B559" t="s">
        <v>1557</v>
      </c>
      <c r="C559" t="s">
        <v>1558</v>
      </c>
      <c r="D559" s="8">
        <f>HYPERLINK("https://access-nsk.mobi/catalog/avtoderzhatel_hoco/43145/","ссылка")</f>
      </c>
      <c r="E559" s="9"/>
      <c r="F559" s="9"/>
      <c r="G559" s="10"/>
    </row>
    <row r="560" spans="1:7" outlineLevel="3" customHeight="1">
      <c r="A560" s="12" t="s">
        <v>1559</v>
      </c>
      <c r="B560" t="s">
        <v>1560</v>
      </c>
      <c r="C560" t="s">
        <v>1561</v>
      </c>
      <c r="D560" s="8">
        <f>HYPERLINK("https://access-nsk.mobi/catalog/avtoderzhatel_hoco/45082/","ссылка")</f>
      </c>
      <c r="E560" s="9"/>
      <c r="F560" s="9"/>
      <c r="G560" s="10"/>
    </row>
    <row r="561" spans="1:7" outlineLevel="3" customHeight="1">
      <c r="A561" s="12" t="s">
        <v>1562</v>
      </c>
      <c r="B561" t="s">
        <v>1563</v>
      </c>
      <c r="C561" t="s">
        <v>1564</v>
      </c>
      <c r="D561" s="8">
        <f>HYPERLINK("https://access-nsk.mobi/catalog/avtoderzhatel_hoco/60976/","ссылка")</f>
      </c>
      <c r="E561" s="9"/>
      <c r="F561" s="9"/>
      <c r="G561" s="10"/>
    </row>
    <row r="562" spans="1:7" outlineLevel="3" customHeight="1">
      <c r="A562" s="12" t="s">
        <v>1565</v>
      </c>
      <c r="B562" t="s">
        <v>1566</v>
      </c>
      <c r="C562" t="s">
        <v>1567</v>
      </c>
      <c r="D562" s="8">
        <f>HYPERLINK("https://access-nsk.mobi/catalog/avtoderzhatel_hoco/43096/","ссылка")</f>
      </c>
      <c r="E562" s="9"/>
      <c r="F562" s="9"/>
      <c r="G562" s="10"/>
    </row>
    <row r="563" spans="1:7" s="3" customFormat="1" outlineLevel="1" customHeight="1">
      <c r="A563" s="6" t="s">
        <v>1568</v>
      </c>
      <c r="B563" s="6"/>
      <c r="C563" s="6"/>
      <c r="D563" s="6"/>
      <c r="E563" s="6"/>
      <c r="F563" s="6"/>
      <c r="G563" s="6"/>
    </row>
    <row r="564" spans="1:7" s="3" customFormat="1" outlineLevel="2" customHeight="1">
      <c r="A564" s="11" t="s">
        <v>1569</v>
      </c>
      <c r="B564" s="11"/>
      <c r="C564" s="11"/>
      <c r="D564" s="11"/>
      <c r="E564" s="11"/>
      <c r="F564" s="11"/>
      <c r="G564" s="11"/>
    </row>
    <row r="565" spans="1:7" outlineLevel="3" customHeight="1">
      <c r="A565" s="12" t="s">
        <v>1570</v>
      </c>
      <c r="B565" t="s">
        <v>1571</v>
      </c>
      <c r="C565" t="s">
        <v>1572</v>
      </c>
      <c r="D565" s="8">
        <f>HYPERLINK("https://access-nsk.mobi/catalog/podstavki_pod_telefon_hoco/66885/","ссылка")</f>
      </c>
      <c r="E565" s="9"/>
      <c r="F565" s="9"/>
      <c r="G565" s="10"/>
    </row>
    <row r="566" spans="1:7" outlineLevel="3" customHeight="1">
      <c r="A566" s="12" t="s">
        <v>1573</v>
      </c>
      <c r="B566" t="s">
        <v>1574</v>
      </c>
      <c r="C566" t="s">
        <v>1575</v>
      </c>
      <c r="D566" s="8">
        <f>HYPERLINK("https://access-nsk.mobi/catalog/podstavki_pod_telefon_hoco/76036/","ссылка")</f>
      </c>
      <c r="E566" s="9"/>
      <c r="F566" s="9"/>
      <c r="G566" s="10"/>
    </row>
    <row r="567" spans="1:7" s="3" customFormat="1" outlineLevel="1" customHeight="1">
      <c r="A567" s="6" t="s">
        <v>1576</v>
      </c>
      <c r="B567" s="6"/>
      <c r="C567" s="6"/>
      <c r="D567" s="6"/>
      <c r="E567" s="6"/>
      <c r="F567" s="6"/>
      <c r="G567" s="6"/>
    </row>
    <row r="568" spans="1:7" outlineLevel="2" customHeight="1">
      <c r="A568" s="7" t="s">
        <v>1577</v>
      </c>
      <c r="B568" t="s">
        <v>1578</v>
      </c>
      <c r="C568" t="s">
        <v>1579</v>
      </c>
      <c r="D568" s="8">
        <f>HYPERLINK("https://access-nsk.mobi/catalog/avtoderzhatel_s_besprovodnoy_zaryadkoy/76503/","ссылка")</f>
      </c>
      <c r="E568" s="9"/>
      <c r="F568" s="9"/>
      <c r="G568" s="10"/>
    </row>
    <row r="569" spans="1:7" outlineLevel="2" customHeight="1">
      <c r="A569" s="7" t="s">
        <v>1580</v>
      </c>
      <c r="B569" t="s">
        <v>1581</v>
      </c>
      <c r="C569" t="s">
        <v>1582</v>
      </c>
      <c r="D569" s="8">
        <f>HYPERLINK("https://access-nsk.mobi/catalog/avtoderzhatel_s_besprovodnoy_zaryadkoy/76504/","ссылка")</f>
      </c>
      <c r="E569" s="9"/>
      <c r="F569" s="9"/>
      <c r="G569" s="10"/>
    </row>
    <row r="570" spans="1:7" outlineLevel="2" customHeight="1">
      <c r="A570" s="7" t="s">
        <v>1583</v>
      </c>
      <c r="B570" t="s">
        <v>1584</v>
      </c>
      <c r="C570" t="s">
        <v>1585</v>
      </c>
      <c r="D570" s="8">
        <f>HYPERLINK("https://access-nsk.mobi/catalog/avtoderzhatel_s_besprovodnoy_zaryadkoy/77580/","ссылка")</f>
      </c>
      <c r="E570" s="9"/>
      <c r="F570" s="9"/>
      <c r="G570" s="10"/>
    </row>
    <row r="571" spans="1:7" s="3" customFormat="1" outlineLevel="1" customHeight="1">
      <c r="A571" s="6" t="s">
        <v>1586</v>
      </c>
      <c r="B571" s="6"/>
      <c r="C571" s="6"/>
      <c r="D571" s="6"/>
      <c r="E571" s="6"/>
      <c r="F571" s="6"/>
      <c r="G571" s="6"/>
    </row>
    <row r="572" spans="1:7" outlineLevel="2" customHeight="1">
      <c r="A572" s="7" t="s">
        <v>1587</v>
      </c>
      <c r="B572" t="s">
        <v>1588</v>
      </c>
      <c r="C572" t="s">
        <v>1589</v>
      </c>
      <c r="D572" s="8">
        <f>HYPERLINK("https://access-nsk.mobi/catalog/avtoderzhatel_magnitnyy/72838/","ссылка")</f>
      </c>
      <c r="E572" s="9"/>
      <c r="F572" s="9"/>
      <c r="G572" s="10"/>
    </row>
    <row r="573" spans="1:7" s="3" customFormat="1" outlineLevel="2" customHeight="1">
      <c r="A573" s="11" t="s">
        <v>1590</v>
      </c>
      <c r="B573" s="11"/>
      <c r="C573" s="11"/>
      <c r="D573" s="11"/>
      <c r="E573" s="11"/>
      <c r="F573" s="11"/>
      <c r="G573" s="11"/>
    </row>
    <row r="574" spans="1:7" outlineLevel="3" customHeight="1">
      <c r="A574" s="12" t="s">
        <v>1591</v>
      </c>
      <c r="B574" t="s">
        <v>1592</v>
      </c>
      <c r="C574" t="s">
        <v>1593</v>
      </c>
      <c r="D574" s="8">
        <f>HYPERLINK("https://access-nsk.mobi/catalog/avtoderzhatel_hoco_magnitnyy/43095/","ссылка")</f>
      </c>
      <c r="E574" s="9"/>
      <c r="F574" s="9"/>
      <c r="G574" s="10"/>
    </row>
    <row r="575" spans="1:7" outlineLevel="3" customHeight="1">
      <c r="A575" s="12" t="s">
        <v>1594</v>
      </c>
      <c r="B575" t="s">
        <v>1595</v>
      </c>
      <c r="C575" t="s">
        <v>1596</v>
      </c>
      <c r="D575" s="8">
        <f>HYPERLINK("https://access-nsk.mobi/catalog/avtoderzhatel_hoco_magnitnyy/43094/","ссылка")</f>
      </c>
      <c r="E575" s="9"/>
      <c r="F575" s="9"/>
      <c r="G575" s="10"/>
    </row>
    <row r="576" spans="1:7" outlineLevel="3" customHeight="1">
      <c r="A576" s="12" t="s">
        <v>1597</v>
      </c>
      <c r="B576" t="s">
        <v>1598</v>
      </c>
      <c r="C576" t="s">
        <v>1599</v>
      </c>
      <c r="D576" s="8">
        <f>HYPERLINK("https://access-nsk.mobi/catalog/avtoderzhatel_hoco_magnitnyy/43142/","ссылка")</f>
      </c>
      <c r="E576" s="9"/>
      <c r="F576" s="9"/>
      <c r="G576" s="10"/>
    </row>
    <row r="577" spans="1:7" outlineLevel="3" customHeight="1">
      <c r="A577" s="12" t="s">
        <v>1600</v>
      </c>
      <c r="B577" t="s">
        <v>1601</v>
      </c>
      <c r="C577" t="s">
        <v>1602</v>
      </c>
      <c r="D577" s="8">
        <f>HYPERLINK("https://access-nsk.mobi/catalog/avtoderzhatel_hoco_magnitnyy/43143/","ссылка")</f>
      </c>
      <c r="E577" s="9"/>
      <c r="F577" s="9"/>
      <c r="G577" s="10"/>
    </row>
    <row r="578" spans="1:7" outlineLevel="3" customHeight="1">
      <c r="A578" s="12" t="s">
        <v>1603</v>
      </c>
      <c r="B578" t="s">
        <v>1604</v>
      </c>
      <c r="C578" t="s">
        <v>1605</v>
      </c>
      <c r="D578" s="8">
        <f>HYPERLINK("https://access-nsk.mobi/catalog/avtoderzhatel_hoco_magnitnyy/52935/","ссылка")</f>
      </c>
      <c r="E578" s="9"/>
      <c r="F578" s="9"/>
      <c r="G578" s="10"/>
    </row>
    <row r="579" spans="1:7" outlineLevel="3" customHeight="1">
      <c r="A579" s="12" t="s">
        <v>1606</v>
      </c>
      <c r="B579" t="s">
        <v>1607</v>
      </c>
      <c r="C579" t="s">
        <v>1608</v>
      </c>
      <c r="D579" s="8">
        <f>HYPERLINK("https://access-nsk.mobi/catalog/avtoderzhatel_hoco_magnitnyy/53247/","ссылка")</f>
      </c>
      <c r="E579" s="9"/>
      <c r="F579" s="9"/>
      <c r="G579" s="10"/>
    </row>
    <row r="580" spans="1:7" outlineLevel="3" customHeight="1">
      <c r="A580" s="12" t="s">
        <v>1609</v>
      </c>
      <c r="B580" t="s">
        <v>1610</v>
      </c>
      <c r="C580" t="s">
        <v>1611</v>
      </c>
      <c r="D580" s="8">
        <f>HYPERLINK("https://access-nsk.mobi/catalog/avtoderzhatel_hoco_magnitnyy/52936/","ссылка")</f>
      </c>
      <c r="E580" s="9"/>
      <c r="F580" s="9"/>
      <c r="G580" s="10"/>
    </row>
    <row r="581" spans="1:7" outlineLevel="3" customHeight="1">
      <c r="A581" s="12" t="s">
        <v>1612</v>
      </c>
      <c r="B581" t="s">
        <v>1613</v>
      </c>
      <c r="C581" t="s">
        <v>1614</v>
      </c>
      <c r="D581" s="8">
        <f>HYPERLINK("https://access-nsk.mobi/catalog/avtoderzhatel_hoco_magnitnyy/53246/","ссылка")</f>
      </c>
      <c r="E581" s="9"/>
      <c r="F581" s="9"/>
      <c r="G581" s="10"/>
    </row>
    <row r="582" spans="1:7" outlineLevel="3" customHeight="1">
      <c r="A582" s="12" t="s">
        <v>1615</v>
      </c>
      <c r="B582" t="s">
        <v>1616</v>
      </c>
      <c r="C582" t="s">
        <v>1617</v>
      </c>
      <c r="D582" s="8">
        <f>HYPERLINK("https://access-nsk.mobi/catalog/avtoderzhatel_hoco_magnitnyy/52939/","ссылка")</f>
      </c>
      <c r="E582" s="9"/>
      <c r="F582" s="9"/>
      <c r="G582" s="10"/>
    </row>
    <row r="583" spans="1:7" outlineLevel="3" customHeight="1">
      <c r="A583" s="12" t="s">
        <v>1618</v>
      </c>
      <c r="B583" t="s">
        <v>1619</v>
      </c>
      <c r="C583" t="s">
        <v>1620</v>
      </c>
      <c r="D583" s="8">
        <f>HYPERLINK("https://access-nsk.mobi/catalog/avtoderzhatel_hoco_magnitnyy/53248/","ссылка")</f>
      </c>
      <c r="E583" s="9"/>
      <c r="F583" s="9"/>
      <c r="G583" s="10"/>
    </row>
    <row r="584" spans="1:7" outlineLevel="3" customHeight="1">
      <c r="A584" s="12" t="s">
        <v>1621</v>
      </c>
      <c r="B584" t="s">
        <v>1622</v>
      </c>
      <c r="C584" t="s">
        <v>1623</v>
      </c>
      <c r="D584" s="8">
        <f>HYPERLINK("https://access-nsk.mobi/catalog/avtoderzhatel_hoco_magnitnyy/59948/","ссылка")</f>
      </c>
      <c r="E584" s="9"/>
      <c r="F584" s="9"/>
      <c r="G584" s="10"/>
    </row>
    <row r="585" spans="1:7" outlineLevel="3" customHeight="1">
      <c r="A585" s="12" t="s">
        <v>1624</v>
      </c>
      <c r="B585" t="s">
        <v>1625</v>
      </c>
      <c r="C585" t="s">
        <v>1626</v>
      </c>
      <c r="D585" s="8">
        <f>HYPERLINK("https://access-nsk.mobi/catalog/avtoderzhatel_hoco_magnitnyy/65372/","ссылка")</f>
      </c>
      <c r="E585" s="9"/>
      <c r="F585" s="9"/>
      <c r="G585" s="10"/>
    </row>
    <row r="586" spans="1:7" outlineLevel="3" customHeight="1">
      <c r="A586" s="12" t="s">
        <v>1627</v>
      </c>
      <c r="B586" t="s">
        <v>1628</v>
      </c>
      <c r="C586" t="s">
        <v>1629</v>
      </c>
      <c r="D586" s="8">
        <f>HYPERLINK("https://access-nsk.mobi/catalog/avtoderzhatel_hoco_magnitnyy/67701/","ссылка")</f>
      </c>
      <c r="E586" s="9"/>
      <c r="F586" s="9"/>
      <c r="G586" s="10"/>
    </row>
    <row r="587" spans="1:7" outlineLevel="3" customHeight="1">
      <c r="A587" s="12" t="s">
        <v>1630</v>
      </c>
      <c r="B587" t="s">
        <v>1631</v>
      </c>
      <c r="C587" t="s">
        <v>1632</v>
      </c>
      <c r="D587" s="8">
        <f>HYPERLINK("https://access-nsk.mobi/catalog/avtoderzhatel_hoco_magnitnyy/68012/","ссылка")</f>
      </c>
      <c r="E587" s="9"/>
      <c r="F587" s="9"/>
      <c r="G587" s="10"/>
    </row>
    <row r="588" spans="1:7" outlineLevel="3" customHeight="1">
      <c r="A588" s="12" t="s">
        <v>1633</v>
      </c>
      <c r="B588" t="s">
        <v>1634</v>
      </c>
      <c r="C588" t="s">
        <v>1635</v>
      </c>
      <c r="D588" s="8">
        <f>HYPERLINK("https://access-nsk.mobi/catalog/avtoderzhatel_hoco_magnitnyy/74205/","ссылка")</f>
      </c>
      <c r="E588" s="9"/>
      <c r="F588" s="9"/>
      <c r="G588" s="10"/>
    </row>
    <row r="589" spans="1:7" outlineLevel="3" customHeight="1">
      <c r="A589" s="12" t="s">
        <v>1636</v>
      </c>
      <c r="B589" t="s">
        <v>1637</v>
      </c>
      <c r="C589" t="s">
        <v>1638</v>
      </c>
      <c r="D589" s="8">
        <f>HYPERLINK("https://access-nsk.mobi/catalog/avtoderzhatel_hoco_magnitnyy/72852/","ссылка")</f>
      </c>
      <c r="E589" s="9"/>
      <c r="F589" s="9"/>
      <c r="G589" s="10"/>
    </row>
    <row r="590" spans="1:7" outlineLevel="3" customHeight="1">
      <c r="A590" s="12" t="s">
        <v>1639</v>
      </c>
      <c r="B590" t="s">
        <v>1640</v>
      </c>
      <c r="C590" t="s">
        <v>1641</v>
      </c>
      <c r="D590" s="8">
        <f>HYPERLINK("https://access-nsk.mobi/catalog/avtoderzhatel_hoco_magnitnyy/70791/","ссылка")</f>
      </c>
      <c r="E590" s="9"/>
      <c r="F590" s="9"/>
      <c r="G590" s="10"/>
    </row>
    <row r="591" spans="1:7" outlineLevel="3" customHeight="1">
      <c r="A591" s="12" t="s">
        <v>1642</v>
      </c>
      <c r="B591" t="s">
        <v>1643</v>
      </c>
      <c r="C591" t="s">
        <v>1644</v>
      </c>
      <c r="D591" s="8">
        <f>HYPERLINK("https://access-nsk.mobi/catalog/avtoderzhatel_hoco_magnitnyy/72853/","ссылка")</f>
      </c>
      <c r="E591" s="9"/>
      <c r="F591" s="9"/>
      <c r="G591" s="10"/>
    </row>
    <row r="592" spans="1:7" outlineLevel="3" customHeight="1">
      <c r="A592" s="12" t="s">
        <v>1645</v>
      </c>
      <c r="B592" t="s">
        <v>1646</v>
      </c>
      <c r="C592" t="s">
        <v>1647</v>
      </c>
      <c r="D592" s="8">
        <f>HYPERLINK("https://access-nsk.mobi/catalog/avtoderzhatel_hoco_magnitnyy/77575/","ссылка")</f>
      </c>
      <c r="E592" s="9"/>
      <c r="F592" s="9"/>
      <c r="G592" s="10"/>
    </row>
    <row r="593" spans="1:7" outlineLevel="3" customHeight="1">
      <c r="A593" s="12" t="s">
        <v>1648</v>
      </c>
      <c r="B593" t="s">
        <v>1649</v>
      </c>
      <c r="C593" t="s">
        <v>1650</v>
      </c>
      <c r="D593" s="8">
        <f>HYPERLINK("https://access-nsk.mobi/catalog/avtoderzhatel_hoco_magnitnyy/77577/","ссылка")</f>
      </c>
      <c r="E593" s="9"/>
      <c r="F593" s="9"/>
      <c r="G593" s="10"/>
    </row>
    <row r="594" spans="1:7" outlineLevel="3" customHeight="1">
      <c r="A594" s="12" t="s">
        <v>1651</v>
      </c>
      <c r="B594" t="s">
        <v>1652</v>
      </c>
      <c r="C594" t="s">
        <v>1653</v>
      </c>
      <c r="D594" s="8">
        <f>HYPERLINK("https://access-nsk.mobi/catalog/avtoderzhatel_hoco_magnitnyy/77576/","ссылка")</f>
      </c>
      <c r="E594" s="9"/>
      <c r="F594" s="9"/>
      <c r="G594" s="10"/>
    </row>
    <row r="595" spans="1:7" outlineLevel="3" customHeight="1">
      <c r="A595" s="12" t="s">
        <v>1654</v>
      </c>
      <c r="B595" t="s">
        <v>1655</v>
      </c>
      <c r="C595" t="s">
        <v>1656</v>
      </c>
      <c r="D595" s="8">
        <f>HYPERLINK("https://access-nsk.mobi/catalog/avtoderzhatel_hoco_magnitnyy/77332/","ссылка")</f>
      </c>
      <c r="E595" s="9"/>
      <c r="F595" s="9"/>
      <c r="G595" s="10"/>
    </row>
    <row r="596" spans="1:7" outlineLevel="3" customHeight="1">
      <c r="A596" s="12" t="s">
        <v>1657</v>
      </c>
      <c r="B596" t="s">
        <v>1658</v>
      </c>
      <c r="C596" t="s">
        <v>1659</v>
      </c>
      <c r="D596" s="8">
        <f>HYPERLINK("https://access-nsk.mobi/catalog/avtoderzhatel_hoco_magnitnyy/77330/","ссылка")</f>
      </c>
      <c r="E596" s="9"/>
      <c r="F596" s="9"/>
      <c r="G596" s="10"/>
    </row>
    <row r="597" spans="1:7" outlineLevel="3" customHeight="1">
      <c r="A597" s="12" t="s">
        <v>1660</v>
      </c>
      <c r="B597" t="s">
        <v>1661</v>
      </c>
      <c r="C597" t="s">
        <v>1662</v>
      </c>
      <c r="D597" s="8">
        <f>HYPERLINK("https://access-nsk.mobi/catalog/avtoderzhatel_hoco_magnitnyy/78294/","ссылка")</f>
      </c>
      <c r="E597" s="9"/>
      <c r="F597" s="9"/>
      <c r="G597" s="10"/>
    </row>
    <row r="598" spans="1:7" s="3" customFormat="1" customHeight="1">
      <c r="A598" s="5" t="s">
        <v>1663</v>
      </c>
      <c r="B598" s="5"/>
      <c r="C598" s="5"/>
      <c r="D598" s="5"/>
      <c r="E598" s="5"/>
      <c r="F598" s="5"/>
      <c r="G598" s="5"/>
    </row>
    <row r="599" spans="1:7" s="3" customFormat="1" outlineLevel="1" customHeight="1">
      <c r="A599" s="6" t="s">
        <v>1664</v>
      </c>
      <c r="B599" s="6"/>
      <c r="C599" s="6"/>
      <c r="D599" s="6"/>
      <c r="E599" s="6"/>
      <c r="F599" s="6"/>
      <c r="G599" s="6"/>
    </row>
    <row r="600" spans="1:7" s="3" customFormat="1" outlineLevel="2" customHeight="1">
      <c r="A600" s="11" t="s">
        <v>1665</v>
      </c>
      <c r="B600" s="11"/>
      <c r="C600" s="11"/>
      <c r="D600" s="11"/>
      <c r="E600" s="11"/>
      <c r="F600" s="11"/>
      <c r="G600" s="11"/>
    </row>
    <row r="601" spans="1:7" outlineLevel="3" customHeight="1">
      <c r="A601" s="12"/>
      <c r="B601"/>
      <c r="C601" t="s">
        <v>1666</v>
      </c>
      <c r="D601" s="8">
        <f>HYPERLINK("https://access-nsk.mobi/catalog/selfi_shtativ_hoco/65129/","ссылка")</f>
      </c>
      <c r="E601" s="9"/>
      <c r="F601" s="9"/>
      <c r="G601" s="10"/>
    </row>
    <row r="602" spans="1:7" s="3" customFormat="1" customHeight="1">
      <c r="A602" s="5" t="s">
        <v>1667</v>
      </c>
      <c r="B602" s="5"/>
      <c r="C602" s="5"/>
      <c r="D602" s="5"/>
      <c r="E602" s="5"/>
      <c r="F602" s="5"/>
      <c r="G602" s="5"/>
    </row>
    <row r="603" spans="1:7" s="3" customFormat="1" outlineLevel="1" customHeight="1">
      <c r="A603" s="6" t="s">
        <v>1668</v>
      </c>
      <c r="B603" s="6"/>
      <c r="C603" s="6"/>
      <c r="D603" s="6"/>
      <c r="E603" s="6"/>
      <c r="F603" s="6"/>
      <c r="G603" s="6"/>
    </row>
    <row r="604" spans="1:7" s="3" customFormat="1" outlineLevel="2" customHeight="1">
      <c r="A604" s="11" t="s">
        <v>1669</v>
      </c>
      <c r="B604" s="11"/>
      <c r="C604" s="11"/>
      <c r="D604" s="11"/>
      <c r="E604" s="11"/>
      <c r="F604" s="11"/>
      <c r="G604" s="11"/>
    </row>
    <row r="605" spans="1:7" outlineLevel="3" customHeight="1">
      <c r="A605" s="12" t="s">
        <v>1670</v>
      </c>
      <c r="B605" t="s">
        <v>1671</v>
      </c>
      <c r="C605" t="s">
        <v>1672</v>
      </c>
      <c r="D605" s="8">
        <f>HYPERLINK("https://access-nsk.mobi/catalog/karty_pamyati_microsd_16gb/51011/","ссылка")</f>
      </c>
      <c r="E605" s="9"/>
      <c r="F605" s="9"/>
      <c r="G605" s="10"/>
    </row>
    <row r="606" spans="1:7" s="3" customFormat="1" outlineLevel="2" customHeight="1">
      <c r="A606" s="11" t="s">
        <v>1673</v>
      </c>
      <c r="B606" s="11"/>
      <c r="C606" s="11"/>
      <c r="D606" s="11"/>
      <c r="E606" s="11"/>
      <c r="F606" s="11"/>
      <c r="G606" s="11"/>
    </row>
    <row r="607" spans="1:7" outlineLevel="3" customHeight="1">
      <c r="A607" s="12" t="s">
        <v>1674</v>
      </c>
      <c r="B607" t="s">
        <v>1675</v>
      </c>
      <c r="C607" t="s">
        <v>1676</v>
      </c>
      <c r="D607" s="8">
        <f>HYPERLINK("https://access-nsk.mobi/catalog/karty_pamyati_microsd_32gb/51012/","ссылка")</f>
      </c>
      <c r="E607" s="9"/>
      <c r="F607" s="9"/>
      <c r="G607" s="10"/>
    </row>
    <row r="608" spans="1:7" s="3" customFormat="1" outlineLevel="2" customHeight="1">
      <c r="A608" s="11" t="s">
        <v>1677</v>
      </c>
      <c r="B608" s="11"/>
      <c r="C608" s="11"/>
      <c r="D608" s="11"/>
      <c r="E608" s="11"/>
      <c r="F608" s="11"/>
      <c r="G608" s="11"/>
    </row>
    <row r="609" spans="1:7" outlineLevel="3" customHeight="1">
      <c r="A609" s="12" t="s">
        <v>1678</v>
      </c>
      <c r="B609" t="s">
        <v>1679</v>
      </c>
      <c r="C609" t="s">
        <v>1680</v>
      </c>
      <c r="D609" s="8">
        <f>HYPERLINK("https://access-nsk.mobi/catalog/karty_pamyati_microsd_64gb/51013/","ссылка")</f>
      </c>
      <c r="E609" s="9"/>
      <c r="F609" s="9"/>
      <c r="G609" s="10"/>
    </row>
    <row r="610" spans="1:7" s="3" customFormat="1" outlineLevel="1" customHeight="1">
      <c r="A610" s="6" t="s">
        <v>1681</v>
      </c>
      <c r="B610" s="6"/>
      <c r="C610" s="6"/>
      <c r="D610" s="6"/>
      <c r="E610" s="6"/>
      <c r="F610" s="6"/>
      <c r="G610" s="6"/>
    </row>
    <row r="611" spans="1:7" s="3" customFormat="1" outlineLevel="2" customHeight="1">
      <c r="A611" s="11" t="s">
        <v>1682</v>
      </c>
      <c r="B611" s="11"/>
      <c r="C611" s="11"/>
      <c r="D611" s="11"/>
      <c r="E611" s="11"/>
      <c r="F611" s="11"/>
      <c r="G611" s="11"/>
    </row>
    <row r="612" spans="1:7" outlineLevel="3" customHeight="1">
      <c r="A612" s="12" t="s">
        <v>1683</v>
      </c>
      <c r="B612" t="s">
        <v>1684</v>
      </c>
      <c r="C612" t="s">
        <v>1685</v>
      </c>
      <c r="D612" s="8">
        <f>HYPERLINK("https://access-nsk.mobi/catalog/usb_flash_hoco/53717/","ссылка")</f>
      </c>
      <c r="E612" s="9"/>
      <c r="F612" s="9"/>
      <c r="G612" s="10"/>
    </row>
    <row r="613" spans="1:7" outlineLevel="3" customHeight="1">
      <c r="A613" s="12" t="s">
        <v>1686</v>
      </c>
      <c r="B613" t="s">
        <v>1687</v>
      </c>
      <c r="C613" t="s">
        <v>1688</v>
      </c>
      <c r="D613" s="8">
        <f>HYPERLINK("https://access-nsk.mobi/catalog/usb_flash_hoco/53713/","ссылка")</f>
      </c>
      <c r="E613" s="9"/>
      <c r="F613" s="9"/>
      <c r="G613" s="10"/>
    </row>
    <row r="614" spans="1:7" outlineLevel="3" customHeight="1">
      <c r="A614" s="12" t="s">
        <v>1689</v>
      </c>
      <c r="B614" t="s">
        <v>1690</v>
      </c>
      <c r="C614" t="s">
        <v>1691</v>
      </c>
      <c r="D614" s="8">
        <f>HYPERLINK("https://access-nsk.mobi/catalog/usb_flash_hoco/53718/","ссылка")</f>
      </c>
      <c r="E614" s="9"/>
      <c r="F614" s="9"/>
      <c r="G614" s="10"/>
    </row>
    <row r="615" spans="1:7" outlineLevel="3" customHeight="1">
      <c r="A615" s="12" t="s">
        <v>1692</v>
      </c>
      <c r="B615" t="s">
        <v>1693</v>
      </c>
      <c r="C615" t="s">
        <v>1694</v>
      </c>
      <c r="D615" s="8">
        <f>HYPERLINK("https://access-nsk.mobi/catalog/usb_flash_hoco/53714/","ссылка")</f>
      </c>
      <c r="E615" s="9"/>
      <c r="F615" s="9"/>
      <c r="G615" s="10"/>
    </row>
    <row r="616" spans="1:7" outlineLevel="3" customHeight="1">
      <c r="A616" s="12" t="s">
        <v>1695</v>
      </c>
      <c r="B616" t="s">
        <v>1696</v>
      </c>
      <c r="C616" t="s">
        <v>1697</v>
      </c>
      <c r="D616" s="8">
        <f>HYPERLINK("https://access-nsk.mobi/catalog/usb_flash_hoco/53715/","ссылка")</f>
      </c>
      <c r="E616" s="9"/>
      <c r="F616" s="9"/>
      <c r="G616" s="10"/>
    </row>
    <row r="617" spans="1:7" outlineLevel="3" customHeight="1">
      <c r="A617" s="12" t="s">
        <v>1698</v>
      </c>
      <c r="B617" t="s">
        <v>1699</v>
      </c>
      <c r="C617" t="s">
        <v>1700</v>
      </c>
      <c r="D617" s="8">
        <f>HYPERLINK("https://access-nsk.mobi/catalog/usb_flash_hoco/53712/","ссылка")</f>
      </c>
      <c r="E617" s="9"/>
      <c r="F617" s="9"/>
      <c r="G617" s="10"/>
    </row>
  </sheetData>
  <sheetProtection formatCells="0" formatColumns="0" formatRows="0" insertColumns="0" insertRows="0" insertHyperlinks="0" deleteColumns="0" deleteRows="0" sort="0" autoFilter="0" pivotTables="0"/>
  <mergeCells count="76">
    <mergeCell ref="A2:G2"/>
    <mergeCell ref="A3:G3"/>
    <mergeCell ref="A31:G31"/>
    <mergeCell ref="A32:G32"/>
    <mergeCell ref="A33:G33"/>
    <mergeCell ref="A48:G48"/>
    <mergeCell ref="A52:G52"/>
    <mergeCell ref="A53:G53"/>
    <mergeCell ref="A62:G62"/>
    <mergeCell ref="A64:G64"/>
    <mergeCell ref="A65:G65"/>
    <mergeCell ref="A66:G66"/>
    <mergeCell ref="A67:G67"/>
    <mergeCell ref="A85:G85"/>
    <mergeCell ref="A86:G86"/>
    <mergeCell ref="A88:G88"/>
    <mergeCell ref="A90:G90"/>
    <mergeCell ref="A97:G97"/>
    <mergeCell ref="A108:G108"/>
    <mergeCell ref="A109:G109"/>
    <mergeCell ref="A111:G111"/>
    <mergeCell ref="A112:G112"/>
    <mergeCell ref="A113:G113"/>
    <mergeCell ref="A121:G121"/>
    <mergeCell ref="A122:G122"/>
    <mergeCell ref="A132:G132"/>
    <mergeCell ref="A133:G133"/>
    <mergeCell ref="A186:G186"/>
    <mergeCell ref="A192:G192"/>
    <mergeCell ref="A254:G254"/>
    <mergeCell ref="A255:G255"/>
    <mergeCell ref="A259:G259"/>
    <mergeCell ref="A261:G261"/>
    <mergeCell ref="A312:G312"/>
    <mergeCell ref="A313:G313"/>
    <mergeCell ref="A315:G315"/>
    <mergeCell ref="A341:G341"/>
    <mergeCell ref="A342:G342"/>
    <mergeCell ref="A345:G345"/>
    <mergeCell ref="A348:G348"/>
    <mergeCell ref="A349:G349"/>
    <mergeCell ref="A429:G429"/>
    <mergeCell ref="A430:G430"/>
    <mergeCell ref="A431:G431"/>
    <mergeCell ref="A448:G448"/>
    <mergeCell ref="A449:G449"/>
    <mergeCell ref="A454:G454"/>
    <mergeCell ref="A455:G455"/>
    <mergeCell ref="A462:G462"/>
    <mergeCell ref="A463:G463"/>
    <mergeCell ref="A464:G464"/>
    <mergeCell ref="A466:G466"/>
    <mergeCell ref="A467:G467"/>
    <mergeCell ref="A476:G476"/>
    <mergeCell ref="A477:G477"/>
    <mergeCell ref="A482:G482"/>
    <mergeCell ref="A483:G483"/>
    <mergeCell ref="A552:G552"/>
    <mergeCell ref="A554:G554"/>
    <mergeCell ref="A555:G555"/>
    <mergeCell ref="A556:G556"/>
    <mergeCell ref="A563:G563"/>
    <mergeCell ref="A564:G564"/>
    <mergeCell ref="A567:G567"/>
    <mergeCell ref="A571:G571"/>
    <mergeCell ref="A573:G573"/>
    <mergeCell ref="A598:G598"/>
    <mergeCell ref="A599:G599"/>
    <mergeCell ref="A600:G600"/>
    <mergeCell ref="A602:G602"/>
    <mergeCell ref="A603:G603"/>
    <mergeCell ref="A604:G604"/>
    <mergeCell ref="A606:G606"/>
    <mergeCell ref="A608:G608"/>
    <mergeCell ref="A610:G610"/>
    <mergeCell ref="A611:G611"/>
  </mergeCells>
  <pageMargins left="0.7" right="0.7" top="0.75" bottom="0.75" header="0.3" footer="0.3"/>
  <pageSetup orientation="portrait"/>
  <headerFooter alignWithMargins="0"/>
  <ignoredErrors>
    <ignoredError sqref="A1:G61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Sheets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2016-09-21T14:28:48Z</dcterms:modified>
</cp:coreProperties>
</file>